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906" yWindow="630" windowWidth="19320" windowHeight="10740" activeTab="0"/>
  </bookViews>
  <sheets>
    <sheet name="CG Bene" sheetId="1" r:id="rId1"/>
    <sheet name="Children per Woman" sheetId="2" r:id="rId2"/>
  </sheets>
  <definedNames>
    <definedName name="_xlnm.Print_Area" localSheetId="0">'CG Bene'!$A$23:$L$72</definedName>
  </definedNames>
  <calcPr fullCalcOnLoad="1"/>
</workbook>
</file>

<file path=xl/comments2.xml><?xml version="1.0" encoding="utf-8"?>
<comments xmlns="http://schemas.openxmlformats.org/spreadsheetml/2006/main">
  <authors>
    <author>cwetzel</author>
  </authors>
  <commentList>
    <comment ref="F10" authorId="0">
      <text>
        <r>
          <rPr>
            <b/>
            <sz val="8"/>
            <rFont val="Tahoma"/>
            <family val="0"/>
          </rPr>
          <t>cwetzel:</t>
        </r>
        <r>
          <rPr>
            <sz val="8"/>
            <rFont val="Tahoma"/>
            <family val="0"/>
          </rPr>
          <t xml:space="preserve">
Look at the number at the bottom of the table indicating the # of women included in the sample who had a live birth in the five years preceding the survey</t>
        </r>
      </text>
    </comment>
    <comment ref="F24" authorId="0">
      <text>
        <r>
          <rPr>
            <b/>
            <sz val="8"/>
            <rFont val="Tahoma"/>
            <family val="0"/>
          </rPr>
          <t>cwetzel:</t>
        </r>
        <r>
          <rPr>
            <sz val="8"/>
            <rFont val="Tahoma"/>
            <family val="0"/>
          </rPr>
          <t xml:space="preserve">
Look at the number at the bottom of the table indicating the # of women included in the sample who had a live birth in the five years preceding the survey</t>
        </r>
      </text>
    </comment>
    <comment ref="F38" authorId="0">
      <text>
        <r>
          <rPr>
            <b/>
            <sz val="8"/>
            <rFont val="Tahoma"/>
            <family val="0"/>
          </rPr>
          <t>cwetzel:</t>
        </r>
        <r>
          <rPr>
            <sz val="8"/>
            <rFont val="Tahoma"/>
            <family val="0"/>
          </rPr>
          <t xml:space="preserve">
Look at the number at the bottom of the table indicating the # of women included in the sample who had a live birth in the five years preceding the survey</t>
        </r>
      </text>
    </comment>
    <comment ref="C29" authorId="0">
      <text>
        <r>
          <rPr>
            <b/>
            <sz val="8"/>
            <rFont val="Tahoma"/>
            <family val="0"/>
          </rPr>
          <t>cwetzel:</t>
        </r>
        <r>
          <rPr>
            <sz val="8"/>
            <rFont val="Tahoma"/>
            <family val="0"/>
          </rPr>
          <t xml:space="preserve">
data excluded</t>
        </r>
      </text>
    </comment>
  </commentList>
</comments>
</file>

<file path=xl/sharedStrings.xml><?xml version="1.0" encoding="utf-8"?>
<sst xmlns="http://schemas.openxmlformats.org/spreadsheetml/2006/main" count="180" uniqueCount="125">
  <si>
    <t>Care Group Direct and Indirect Beneficiaries</t>
  </si>
  <si>
    <t>Project Area (District)</t>
  </si>
  <si>
    <t>Pregnant Women</t>
  </si>
  <si>
    <t xml:space="preserve">Total Direct Beneficiaries </t>
  </si>
  <si>
    <t>Totals</t>
  </si>
  <si>
    <t>Total Direct Beneficiaries</t>
  </si>
  <si>
    <t>WRA</t>
  </si>
  <si>
    <t>Children &lt;5 yrs</t>
  </si>
  <si>
    <t>Average Household Size</t>
  </si>
  <si>
    <t>Children &lt;2 yrs</t>
  </si>
  <si>
    <t xml:space="preserve">WRA </t>
  </si>
  <si>
    <t>% of population that is female</t>
  </si>
  <si>
    <t>Source &amp; Calculation Notes</t>
  </si>
  <si>
    <t>Website</t>
  </si>
  <si>
    <t>Total Population</t>
  </si>
  <si>
    <t>Mothers per child 0-24m</t>
  </si>
  <si>
    <t>Children &lt;5</t>
  </si>
  <si>
    <t>Children &lt;2</t>
  </si>
  <si>
    <t>Total InDirect Beneficiaries</t>
  </si>
  <si>
    <t>Total Indirect</t>
  </si>
  <si>
    <t>Mothers per child 0-59m</t>
  </si>
  <si>
    <t>Area A</t>
  </si>
  <si>
    <t>Area B</t>
  </si>
  <si>
    <t>Area C</t>
  </si>
  <si>
    <t>Number of Care Groups per Promoter</t>
  </si>
  <si>
    <t># of Care Groups</t>
  </si>
  <si>
    <t>Number of Promoters per Supervisor</t>
  </si>
  <si>
    <t>Care Group Mother Beneficiaries and Mother Leaders</t>
  </si>
  <si>
    <t>% or #</t>
  </si>
  <si>
    <t>Care Group Beneficiary Worksheet</t>
  </si>
  <si>
    <t>Total Direct Male Beneficiaries</t>
  </si>
  <si>
    <t>Total Direct Female Beneficiaries</t>
  </si>
  <si>
    <t>Male and Female Direct and Indirect Beneficiaries</t>
  </si>
  <si>
    <t>Definition</t>
  </si>
  <si>
    <t>http://www.census.gov/ipc/www/idb/informationGateway.php</t>
  </si>
  <si>
    <t>Children    2-5 yrs</t>
  </si>
  <si>
    <t>US Census Bureau - Determine total population of females 15 and 49 years of age then divide by total population. (DHS can also provide this number using % of population, not actual numbers)</t>
  </si>
  <si>
    <t>Total number of HH members</t>
  </si>
  <si>
    <t>Number of women with a birth in the last 5 years</t>
  </si>
  <si>
    <t>Average number of children under five per mother of children under five</t>
  </si>
  <si>
    <t># of HH members who are children &lt;5</t>
  </si>
  <si>
    <t># of HH members who are children &lt;2</t>
  </si>
  <si>
    <t>Average number of children under two per mother of children under two</t>
  </si>
  <si>
    <t>Number of women with a birth in the last 2 years</t>
  </si>
  <si>
    <t>Total Population 10,000</t>
  </si>
  <si>
    <t>MOZAMBIQUE</t>
  </si>
  <si>
    <t>ETHIOPIA</t>
  </si>
  <si>
    <t>pg13</t>
  </si>
  <si>
    <t>calculate</t>
  </si>
  <si>
    <t>p.14</t>
  </si>
  <si>
    <t>DRC</t>
  </si>
  <si>
    <t>pg11</t>
  </si>
  <si>
    <t>p.11</t>
  </si>
  <si>
    <t>p.13</t>
  </si>
  <si>
    <t>ALL COUNTRIES</t>
  </si>
  <si>
    <t>Housholds with Children &lt; 2</t>
  </si>
  <si>
    <t xml:space="preserve"> http://www.unicef.org/infobycountry/</t>
  </si>
  <si>
    <t>HIGHTEST RATE TO ENSURE MAXIMUM NUMBER OF MOTHERS (preventing under-budgeting)</t>
  </si>
  <si>
    <t>Directions:  In the DHS Table:Children’s Living Arrangements and Orphanhood, there are the numbers of children under 2 years and under 5 years.  Divide them by the total number of household members from the Table: Household population.  That gives the proportion of children.  From the DHS Table:  there are the number of women with a birth in the last 5 years. Divide this number into the number of children under five years to get the average number of children under five per mother of children under five.  (However, because of under five mortality this average will be a little high.) I did not see the equivalent number of women with a birth in the last 2 years though.  A quick tabulation would get you the latter average.</t>
  </si>
  <si>
    <t>DHS 2005</t>
  </si>
  <si>
    <t>Table Name</t>
  </si>
  <si>
    <t>Proportion</t>
  </si>
  <si>
    <t>Number</t>
  </si>
  <si>
    <t>ValidB15</t>
  </si>
  <si>
    <t>http://www.caregroupinfo.org/blog/criteria</t>
  </si>
  <si>
    <t>Number of CGV  in each Care Group</t>
  </si>
  <si>
    <t>Number of Mother Beneficiaries (MB) per Care Group Volunteer (CGV)</t>
  </si>
  <si>
    <t>% of women who gave birth less than 24 months since preceding birth</t>
  </si>
  <si>
    <t>Birth intervals</t>
  </si>
  <si>
    <t>Household population by age, sex, and residence</t>
  </si>
  <si>
    <t>Household composition</t>
  </si>
  <si>
    <t>Antenatal Care</t>
  </si>
  <si>
    <t>pg.13</t>
  </si>
  <si>
    <t>p.113</t>
  </si>
  <si>
    <t>pg.53</t>
  </si>
  <si>
    <t>DHS 2003</t>
  </si>
  <si>
    <t>Intervalo entre os nascimentos</t>
  </si>
  <si>
    <t>Average % of women who gave birth less than 24 months since preceding birth</t>
  </si>
  <si>
    <t>População dos domicílios, por idade, residência e sexo</t>
  </si>
  <si>
    <t>p.21</t>
  </si>
  <si>
    <t>Composição dos agregados familiares</t>
  </si>
  <si>
    <t>p.22</t>
  </si>
  <si>
    <t>Cuidados de saúde reprodutiva por estatuto da mulher</t>
  </si>
  <si>
    <t>p.144</t>
  </si>
  <si>
    <t>Intervalle intergénésique</t>
  </si>
  <si>
    <t>p.50</t>
  </si>
  <si>
    <t>p.51</t>
  </si>
  <si>
    <t>Soins prénatals</t>
  </si>
  <si>
    <t>p. 115</t>
  </si>
  <si>
    <t>Population des ménages par âge, sexe et milieu de résidence</t>
  </si>
  <si>
    <t>Composition des ménages</t>
  </si>
  <si>
    <t xml:space="preserve">Household with Mothers of Children &lt; 5 </t>
  </si>
  <si>
    <t>Mothers of children &lt; 5 years + Pregnant Women who are not mothers of children &lt; 5 years + Children &lt; 5 years (this depends on who your program targets)</t>
  </si>
  <si>
    <t>% of women who gave birth less than 60 months since preceding birth</t>
  </si>
  <si>
    <t>Households with Pregnant Women (who do not have a child under 2)</t>
  </si>
  <si>
    <t>Households with Pregnant Women (who do not have a child under 5)</t>
  </si>
  <si>
    <t>p.59</t>
  </si>
  <si>
    <t>Average % of women who gave birth less than 60 months since preceding birth</t>
  </si>
  <si>
    <t xml:space="preserve">Calculated based on average from two countries.  See the worksheet "children per woman" to see how to calculate this specific for your country.  </t>
  </si>
  <si>
    <r>
      <t xml:space="preserve">% of women who gave birth less than </t>
    </r>
    <r>
      <rPr>
        <sz val="10"/>
        <color indexed="10"/>
        <rFont val="Arial"/>
        <family val="2"/>
      </rPr>
      <t>48</t>
    </r>
    <r>
      <rPr>
        <sz val="10"/>
        <rFont val="Arial"/>
        <family val="2"/>
      </rPr>
      <t xml:space="preserve"> months since preceding birth</t>
    </r>
  </si>
  <si>
    <t>US Census Bureau or DHS taking total # of females divided by total popualation.  (Use 50% if you cannot find that  information.)</t>
  </si>
  <si>
    <t>DHS Table "Household population by age, sex, and residence" or the US Census Bureau 2010.  (This is often ~18%.)</t>
  </si>
  <si>
    <t>Multiply the % of children &lt; 5 years by 40% (if age distribution is equal then  2 years/ 5 years means that ~40% of the children &lt; 5 will be &lt; 2).  (This is often ~7%.)</t>
  </si>
  <si>
    <t>UNICEF Country Statistics: Take the total population and divide by # of births in a year to get an estimated % of pregnant women.  (This is often ~4%.)</t>
  </si>
  <si>
    <t>Get this from the DHS  Table, "Household Composition"</t>
  </si>
  <si>
    <t>Calculated based on highest ratio in a review of data from three countries.  See the worksheet "children per woman" to see how to calculate this specific for your country, or accept this figure if you want a reasonable estimate.</t>
  </si>
  <si>
    <t>Calculated based on highest ratio in a review of data from three countries.  See the worksheet "children per woman" to see how to calculate this specific for your country., or accept this figure if you want a reasonable estimate.</t>
  </si>
  <si>
    <t>Calculated based on average from three countries.  See the worksheet "children per woman" to see how to calculate this specific for your country.</t>
  </si>
  <si>
    <t>((Households with Children &lt; 5 years/mothers per child 0-59m) + (Pregnant women who don't have children &lt; 5 years of age)) * Average Household Size</t>
  </si>
  <si>
    <t>The number of Mother Beneficiaries (MB), Mother Leaders (ML aka Care Group Volunteers), the ratio of Care Groups to Promoters and Supervisors to Promoters is part of the project design and will depend on budget, population density, geography, and the mode of transport for ML and Promoters.  We have set upper and lower limits according to the Care Group Criteria document posted at www.CareGroupInfo.org and do not suggest exceeding those limits.</t>
  </si>
  <si>
    <t>Women  reached by CGVs</t>
  </si>
  <si>
    <t># of beneficiary mother groupings</t>
  </si>
  <si>
    <t># of CG Volunteers</t>
  </si>
  <si>
    <t># of Promoters   needed (rounded up)</t>
  </si>
  <si>
    <t># of Supervisors  needed (combine areas if poss.)</t>
  </si>
  <si>
    <t># of Supervisors needed  (rounded up, no sharing)</t>
  </si>
  <si>
    <t>Total Indirect Male Beneficiaries</t>
  </si>
  <si>
    <t>Total Indirect Female Beneficiaries</t>
  </si>
  <si>
    <t xml:space="preserve">Reposting with proper attribution to FH is authorized.  </t>
  </si>
  <si>
    <r>
      <t xml:space="preserve">DIRECTIONS: Fill out the </t>
    </r>
    <r>
      <rPr>
        <b/>
        <sz val="10"/>
        <color indexed="17"/>
        <rFont val="Arial"/>
        <family val="2"/>
      </rPr>
      <t>Green Cells</t>
    </r>
    <r>
      <rPr>
        <b/>
        <sz val="10"/>
        <color indexed="11"/>
        <rFont val="Arial"/>
        <family val="2"/>
      </rPr>
      <t xml:space="preserve"> </t>
    </r>
    <r>
      <rPr>
        <b/>
        <sz val="10"/>
        <rFont val="Arial"/>
        <family val="2"/>
      </rPr>
      <t xml:space="preserve">with your population &amp; project and the Rest of the Worksheet will Calculate Automatically.  The Yellow Cells are locked with the password "cg".  If you unlock them you will risk altering the formulas.  </t>
    </r>
  </si>
  <si>
    <t>* Note this sheet assumes your Care Groups include preg. women and women with children &lt; 2 years of age and that children &lt; 5 years of age will benefit from other services (e.g., GMP, EPI, and/or Deworming)</t>
  </si>
  <si>
    <t>For questions please contact: Carolyn Wetzel, Director of Health Programs</t>
  </si>
  <si>
    <t>cwetzel@fh.org</t>
  </si>
  <si>
    <t>This form was created by Food for the Hungry, Nov 5 2010</t>
  </si>
  <si>
    <t>Remember, to unlock cells, password is "cg" (Tools, Protection, Unprotect sheet, cg in Excel.)</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</si>
</sst>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Yes&quot;;&quot;Yes&quot;;&quot;No&quot;"/>
    <numFmt numFmtId="166" formatCode="&quot;True&quot;;&quot;True&quot;;&quot;False&quot;"/>
    <numFmt numFmtId="167" formatCode="&quot;On&quot;;&quot;On&quot;;&quot;Off&quot;"/>
    <numFmt numFmtId="168" formatCode="[$€-2]\ #,##0.00_);[Red]\([$€-2]\ #,##0.00\)"/>
  </numFmts>
  <fonts count="64">
    <font>
      <sz val="10"/>
      <name val="Arial"/>
      <family val="0"/>
    </font>
    <font>
      <b/>
      <sz val="10"/>
      <name val="Times New Roman"/>
      <family val="1"/>
    </font>
    <font>
      <sz val="10"/>
      <name val="Times New Roman"/>
      <family val="1"/>
    </font>
    <font>
      <sz val="10"/>
      <color indexed="8"/>
      <name val="Times New Roman"/>
      <family val="1"/>
    </font>
    <font>
      <b/>
      <sz val="10"/>
      <color indexed="8"/>
      <name val="Times New Roman"/>
      <family val="1"/>
    </font>
    <font>
      <b/>
      <sz val="9"/>
      <name val="Times New Roman"/>
      <family val="1"/>
    </font>
    <font>
      <sz val="8"/>
      <name val="Arial"/>
      <family val="0"/>
    </font>
    <font>
      <u val="single"/>
      <sz val="10"/>
      <color indexed="12"/>
      <name val="Arial"/>
      <family val="0"/>
    </font>
    <font>
      <u val="single"/>
      <sz val="10"/>
      <color indexed="36"/>
      <name val="Arial"/>
      <family val="0"/>
    </font>
    <font>
      <b/>
      <sz val="10"/>
      <name val="Arial"/>
      <family val="2"/>
    </font>
    <font>
      <b/>
      <sz val="10"/>
      <color indexed="11"/>
      <name val="Arial"/>
      <family val="2"/>
    </font>
    <font>
      <sz val="11"/>
      <color indexed="62"/>
      <name val="Arial"/>
      <family val="0"/>
    </font>
    <font>
      <sz val="8"/>
      <name val="Tahoma"/>
      <family val="0"/>
    </font>
    <font>
      <b/>
      <sz val="8"/>
      <name val="Tahoma"/>
      <family val="0"/>
    </font>
    <font>
      <b/>
      <sz val="10"/>
      <color indexed="17"/>
      <name val="Arial"/>
      <family val="2"/>
    </font>
    <font>
      <sz val="9"/>
      <name val="Arial"/>
      <family val="0"/>
    </font>
    <font>
      <sz val="10"/>
      <color indexed="10"/>
      <name val="Arial"/>
      <family val="2"/>
    </font>
    <font>
      <b/>
      <i/>
      <sz val="22"/>
      <color indexed="20"/>
      <name val="Arial"/>
      <family val="2"/>
    </font>
    <font>
      <b/>
      <i/>
      <sz val="10"/>
      <name val="Arial"/>
      <family val="2"/>
    </font>
    <font>
      <sz val="10"/>
      <color indexed="9"/>
      <name val="Arial"/>
      <family val="0"/>
    </font>
    <font>
      <b/>
      <sz val="14"/>
      <name val="Times New Roman"/>
      <family val="1"/>
    </font>
    <font>
      <b/>
      <sz val="14"/>
      <name val="Arial"/>
      <family val="2"/>
    </font>
    <font>
      <b/>
      <i/>
      <sz val="10"/>
      <name val="Corbel"/>
      <family val="2"/>
    </font>
    <font>
      <sz val="10"/>
      <name val="Corbel"/>
      <family val="2"/>
    </font>
    <font>
      <b/>
      <sz val="12"/>
      <name val="Arial"/>
      <family val="2"/>
    </font>
    <font>
      <sz val="10"/>
      <color indexed="8"/>
      <name val="Arial"/>
      <family val="2"/>
    </font>
    <font>
      <b/>
      <sz val="10"/>
      <color indexed="8"/>
      <name val="Arial"/>
      <family val="2"/>
    </font>
    <font>
      <b/>
      <sz val="18"/>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thin"/>
      <right style="thin"/>
      <top style="thin"/>
      <bottom style="thin"/>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style="thick">
        <color indexed="11"/>
      </left>
      <right>
        <color indexed="63"/>
      </right>
      <top style="thick">
        <color indexed="11"/>
      </top>
      <bottom>
        <color indexed="63"/>
      </bottom>
    </border>
    <border>
      <left style="thick">
        <color indexed="11"/>
      </left>
      <right>
        <color indexed="63"/>
      </right>
      <top>
        <color indexed="63"/>
      </top>
      <bottom>
        <color indexed="63"/>
      </bottom>
    </border>
    <border>
      <left style="thick">
        <color indexed="11"/>
      </left>
      <right>
        <color indexed="63"/>
      </right>
      <top>
        <color indexed="63"/>
      </top>
      <bottom style="thick">
        <color indexed="11"/>
      </bottom>
    </border>
    <border>
      <left style="medium"/>
      <right style="medium"/>
      <top>
        <color indexed="63"/>
      </top>
      <bottom style="medium"/>
    </border>
    <border>
      <left>
        <color indexed="63"/>
      </left>
      <right style="medium"/>
      <top style="medium"/>
      <bottom style="medium"/>
    </border>
    <border>
      <left style="medium"/>
      <right style="medium"/>
      <top style="medium"/>
      <bottom style="medium"/>
    </border>
    <border>
      <left>
        <color indexed="63"/>
      </left>
      <right>
        <color indexed="63"/>
      </right>
      <top style="thick">
        <color indexed="11"/>
      </top>
      <bottom>
        <color indexed="63"/>
      </bottom>
    </border>
    <border>
      <left>
        <color indexed="63"/>
      </left>
      <right style="thick">
        <color indexed="11"/>
      </right>
      <top style="thick">
        <color indexed="11"/>
      </top>
      <bottom>
        <color indexed="63"/>
      </bottom>
    </border>
    <border>
      <left>
        <color indexed="63"/>
      </left>
      <right style="thick">
        <color indexed="11"/>
      </right>
      <top>
        <color indexed="63"/>
      </top>
      <bottom>
        <color indexed="63"/>
      </bottom>
    </border>
    <border>
      <left>
        <color indexed="63"/>
      </left>
      <right>
        <color indexed="63"/>
      </right>
      <top>
        <color indexed="63"/>
      </top>
      <bottom style="thick">
        <color indexed="11"/>
      </bottom>
    </border>
    <border>
      <left>
        <color indexed="63"/>
      </left>
      <right style="thick">
        <color indexed="11"/>
      </right>
      <top>
        <color indexed="63"/>
      </top>
      <bottom style="thick">
        <color indexed="11"/>
      </bottom>
    </border>
    <border>
      <left style="thick">
        <color indexed="10"/>
      </left>
      <right>
        <color indexed="63"/>
      </right>
      <top style="thick">
        <color indexed="10"/>
      </top>
      <bottom style="thick">
        <color indexed="10"/>
      </bottom>
    </border>
    <border>
      <left>
        <color indexed="63"/>
      </left>
      <right>
        <color indexed="63"/>
      </right>
      <top style="thick">
        <color indexed="10"/>
      </top>
      <bottom style="thick">
        <color indexed="10"/>
      </bottom>
    </border>
    <border>
      <left>
        <color indexed="63"/>
      </left>
      <right style="thick">
        <color indexed="10"/>
      </right>
      <top style="thick">
        <color indexed="10"/>
      </top>
      <bottom style="thick">
        <color indexed="10"/>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style="medium"/>
      <right style="medium"/>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color indexed="63"/>
      </right>
      <top>
        <color indexed="63"/>
      </top>
      <bottom style="mediu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33">
    <xf numFmtId="0" fontId="0" fillId="0" borderId="0" xfId="0" applyAlignment="1">
      <alignment/>
    </xf>
    <xf numFmtId="164" fontId="5" fillId="0" borderId="0" xfId="42" applyNumberFormat="1" applyFont="1" applyAlignment="1">
      <alignment/>
    </xf>
    <xf numFmtId="0" fontId="1" fillId="0" borderId="0" xfId="0" applyFont="1" applyFill="1" applyBorder="1" applyAlignment="1">
      <alignment/>
    </xf>
    <xf numFmtId="0" fontId="0" fillId="0" borderId="0" xfId="0" applyFill="1" applyBorder="1" applyAlignment="1">
      <alignment/>
    </xf>
    <xf numFmtId="0" fontId="1" fillId="0" borderId="0" xfId="0" applyFont="1" applyFill="1" applyBorder="1" applyAlignment="1">
      <alignment wrapText="1"/>
    </xf>
    <xf numFmtId="0" fontId="2" fillId="0" borderId="0" xfId="0" applyFont="1" applyFill="1" applyBorder="1" applyAlignment="1">
      <alignment/>
    </xf>
    <xf numFmtId="0" fontId="0" fillId="0" borderId="0" xfId="0" applyFill="1" applyBorder="1" applyAlignment="1">
      <alignment/>
    </xf>
    <xf numFmtId="0" fontId="1" fillId="0" borderId="10" xfId="0" applyFont="1" applyFill="1" applyBorder="1" applyAlignment="1">
      <alignment/>
    </xf>
    <xf numFmtId="0" fontId="1" fillId="0" borderId="10" xfId="0" applyFont="1" applyFill="1" applyBorder="1" applyAlignment="1">
      <alignment wrapText="1"/>
    </xf>
    <xf numFmtId="0" fontId="2" fillId="0" borderId="10" xfId="0" applyFont="1" applyFill="1" applyBorder="1" applyAlignment="1">
      <alignment/>
    </xf>
    <xf numFmtId="0" fontId="9" fillId="0" borderId="0" xfId="0" applyFont="1" applyAlignment="1">
      <alignment/>
    </xf>
    <xf numFmtId="0" fontId="9" fillId="33" borderId="11" xfId="0" applyFont="1" applyFill="1" applyBorder="1" applyAlignment="1">
      <alignment/>
    </xf>
    <xf numFmtId="3" fontId="3" fillId="33" borderId="12" xfId="0" applyNumberFormat="1" applyFont="1" applyFill="1" applyBorder="1" applyAlignment="1">
      <alignment horizontal="justify"/>
    </xf>
    <xf numFmtId="3" fontId="3" fillId="33" borderId="13" xfId="0" applyNumberFormat="1" applyFont="1" applyFill="1" applyBorder="1" applyAlignment="1">
      <alignment horizontal="justify"/>
    </xf>
    <xf numFmtId="3" fontId="4" fillId="33" borderId="12" xfId="0" applyNumberFormat="1" applyFont="1" applyFill="1" applyBorder="1" applyAlignment="1">
      <alignment horizontal="justify"/>
    </xf>
    <xf numFmtId="0" fontId="11" fillId="0" borderId="0" xfId="0" applyFont="1" applyAlignment="1">
      <alignment wrapText="1"/>
    </xf>
    <xf numFmtId="0" fontId="0" fillId="33" borderId="11" xfId="0" applyFill="1" applyBorder="1" applyAlignment="1">
      <alignment/>
    </xf>
    <xf numFmtId="10" fontId="0" fillId="33" borderId="11" xfId="0" applyNumberFormat="1" applyFill="1" applyBorder="1" applyAlignment="1">
      <alignment/>
    </xf>
    <xf numFmtId="0" fontId="0" fillId="33" borderId="11" xfId="0" applyFont="1" applyFill="1" applyBorder="1" applyAlignment="1">
      <alignment/>
    </xf>
    <xf numFmtId="1" fontId="0" fillId="33" borderId="11" xfId="0" applyNumberFormat="1" applyFill="1" applyBorder="1" applyAlignment="1">
      <alignment/>
    </xf>
    <xf numFmtId="0" fontId="0" fillId="34" borderId="11" xfId="0" applyFill="1" applyBorder="1" applyAlignment="1">
      <alignment/>
    </xf>
    <xf numFmtId="10" fontId="0" fillId="34" borderId="11" xfId="0" applyNumberFormat="1" applyFill="1" applyBorder="1" applyAlignment="1">
      <alignment/>
    </xf>
    <xf numFmtId="1" fontId="0" fillId="34" borderId="11" xfId="0" applyNumberFormat="1" applyFill="1" applyBorder="1" applyAlignment="1">
      <alignment/>
    </xf>
    <xf numFmtId="2" fontId="9" fillId="33" borderId="11" xfId="0" applyNumberFormat="1" applyFont="1" applyFill="1" applyBorder="1" applyAlignment="1">
      <alignment/>
    </xf>
    <xf numFmtId="1" fontId="0" fillId="35" borderId="11" xfId="0" applyNumberFormat="1" applyFill="1" applyBorder="1" applyAlignment="1" applyProtection="1">
      <alignment/>
      <protection locked="0"/>
    </xf>
    <xf numFmtId="2" fontId="0" fillId="35" borderId="11" xfId="0" applyNumberFormat="1" applyFill="1" applyBorder="1" applyAlignment="1" applyProtection="1">
      <alignment/>
      <protection locked="0"/>
    </xf>
    <xf numFmtId="10" fontId="0" fillId="36" borderId="11" xfId="0" applyNumberFormat="1" applyFill="1" applyBorder="1" applyAlignment="1" applyProtection="1">
      <alignment/>
      <protection locked="0"/>
    </xf>
    <xf numFmtId="10" fontId="9" fillId="33" borderId="11" xfId="0" applyNumberFormat="1" applyFont="1" applyFill="1" applyBorder="1" applyAlignment="1">
      <alignment/>
    </xf>
    <xf numFmtId="0" fontId="15" fillId="33" borderId="11" xfId="0" applyFont="1" applyFill="1" applyBorder="1" applyAlignment="1">
      <alignment/>
    </xf>
    <xf numFmtId="0" fontId="0" fillId="0" borderId="14" xfId="0" applyFont="1" applyFill="1" applyBorder="1" applyAlignment="1">
      <alignment/>
    </xf>
    <xf numFmtId="10" fontId="0" fillId="0" borderId="14" xfId="0" applyNumberFormat="1" applyFill="1" applyBorder="1" applyAlignment="1" applyProtection="1">
      <alignment/>
      <protection locked="0"/>
    </xf>
    <xf numFmtId="1" fontId="0" fillId="0" borderId="14" xfId="0" applyNumberFormat="1" applyFill="1" applyBorder="1" applyAlignment="1">
      <alignment/>
    </xf>
    <xf numFmtId="0" fontId="0" fillId="0" borderId="15" xfId="0" applyFill="1" applyBorder="1" applyAlignment="1">
      <alignment/>
    </xf>
    <xf numFmtId="10" fontId="16" fillId="36" borderId="11" xfId="0" applyNumberFormat="1" applyFont="1" applyFill="1" applyBorder="1" applyAlignment="1" applyProtection="1">
      <alignment/>
      <protection locked="0"/>
    </xf>
    <xf numFmtId="0" fontId="0" fillId="0" borderId="0" xfId="0" applyBorder="1" applyAlignment="1">
      <alignment/>
    </xf>
    <xf numFmtId="0" fontId="9" fillId="0" borderId="16" xfId="0" applyFont="1" applyBorder="1" applyAlignment="1">
      <alignment/>
    </xf>
    <xf numFmtId="0" fontId="9" fillId="0" borderId="17" xfId="0" applyFont="1" applyBorder="1" applyAlignment="1">
      <alignment/>
    </xf>
    <xf numFmtId="0" fontId="18" fillId="0" borderId="18" xfId="0" applyFont="1" applyBorder="1" applyAlignment="1">
      <alignment/>
    </xf>
    <xf numFmtId="0" fontId="19" fillId="0" borderId="0" xfId="0" applyFont="1" applyAlignment="1">
      <alignment/>
    </xf>
    <xf numFmtId="0" fontId="17" fillId="0" borderId="0" xfId="0" applyFont="1" applyAlignment="1">
      <alignment vertical="center"/>
    </xf>
    <xf numFmtId="0" fontId="21" fillId="33" borderId="11" xfId="0" applyFont="1" applyFill="1" applyBorder="1" applyAlignment="1">
      <alignment horizontal="center"/>
    </xf>
    <xf numFmtId="0" fontId="22" fillId="0" borderId="0" xfId="0" applyFont="1" applyAlignment="1">
      <alignment horizontal="center"/>
    </xf>
    <xf numFmtId="0" fontId="23" fillId="0" borderId="0" xfId="0" applyFont="1" applyAlignment="1">
      <alignment horizontal="center"/>
    </xf>
    <xf numFmtId="0" fontId="23" fillId="0" borderId="0" xfId="0" applyFont="1" applyAlignment="1">
      <alignment/>
    </xf>
    <xf numFmtId="0" fontId="9" fillId="33" borderId="11" xfId="0" applyFont="1" applyFill="1" applyBorder="1" applyAlignment="1">
      <alignment horizontal="left" wrapText="1"/>
    </xf>
    <xf numFmtId="0" fontId="0" fillId="33" borderId="11" xfId="0" applyFont="1" applyFill="1" applyBorder="1" applyAlignment="1" applyProtection="1">
      <alignment horizontal="left" wrapText="1"/>
      <protection locked="0"/>
    </xf>
    <xf numFmtId="0" fontId="0" fillId="33" borderId="11" xfId="0" applyFont="1" applyFill="1" applyBorder="1" applyAlignment="1">
      <alignment horizontal="left" wrapText="1"/>
    </xf>
    <xf numFmtId="10" fontId="0" fillId="35" borderId="11" xfId="0" applyNumberFormat="1" applyFont="1" applyFill="1" applyBorder="1" applyAlignment="1" applyProtection="1">
      <alignment horizontal="left" wrapText="1"/>
      <protection locked="0"/>
    </xf>
    <xf numFmtId="0" fontId="0" fillId="35" borderId="11" xfId="0" applyFont="1" applyFill="1" applyBorder="1" applyAlignment="1" applyProtection="1">
      <alignment horizontal="left" wrapText="1"/>
      <protection locked="0"/>
    </xf>
    <xf numFmtId="2" fontId="0" fillId="33" borderId="11" xfId="0" applyNumberFormat="1" applyFont="1" applyFill="1" applyBorder="1" applyAlignment="1" applyProtection="1">
      <alignment horizontal="left" wrapText="1"/>
      <protection locked="0"/>
    </xf>
    <xf numFmtId="10" fontId="0" fillId="33" borderId="11" xfId="0" applyNumberFormat="1" applyFont="1" applyFill="1" applyBorder="1" applyAlignment="1" applyProtection="1">
      <alignment horizontal="left" wrapText="1"/>
      <protection locked="0"/>
    </xf>
    <xf numFmtId="0" fontId="18" fillId="0" borderId="0" xfId="0" applyFont="1" applyAlignment="1">
      <alignment horizontal="left"/>
    </xf>
    <xf numFmtId="0" fontId="0" fillId="0" borderId="0" xfId="0" applyFont="1" applyAlignment="1">
      <alignment horizontal="center"/>
    </xf>
    <xf numFmtId="0" fontId="0" fillId="0" borderId="0" xfId="0" applyFont="1" applyAlignment="1">
      <alignment/>
    </xf>
    <xf numFmtId="1" fontId="0" fillId="35" borderId="11" xfId="0" applyNumberFormat="1" applyFont="1" applyFill="1" applyBorder="1" applyAlignment="1" applyProtection="1">
      <alignment horizontal="left" wrapText="1"/>
      <protection locked="0"/>
    </xf>
    <xf numFmtId="0" fontId="0" fillId="35" borderId="19" xfId="0" applyFont="1" applyFill="1" applyBorder="1" applyAlignment="1" applyProtection="1">
      <alignment horizontal="justify"/>
      <protection locked="0"/>
    </xf>
    <xf numFmtId="3" fontId="25" fillId="35" borderId="12" xfId="0" applyNumberFormat="1" applyFont="1" applyFill="1" applyBorder="1" applyAlignment="1" applyProtection="1">
      <alignment horizontal="justify"/>
      <protection locked="0"/>
    </xf>
    <xf numFmtId="3" fontId="25" fillId="33" borderId="12" xfId="0" applyNumberFormat="1" applyFont="1" applyFill="1" applyBorder="1" applyAlignment="1">
      <alignment horizontal="justify"/>
    </xf>
    <xf numFmtId="0" fontId="9" fillId="33" borderId="19" xfId="0" applyFont="1" applyFill="1" applyBorder="1" applyAlignment="1">
      <alignment horizontal="justify"/>
    </xf>
    <xf numFmtId="3" fontId="26" fillId="33" borderId="12" xfId="0" applyNumberFormat="1" applyFont="1" applyFill="1" applyBorder="1" applyAlignment="1">
      <alignment horizontal="justify"/>
    </xf>
    <xf numFmtId="0" fontId="9" fillId="0" borderId="20" xfId="0" applyFont="1" applyFill="1" applyBorder="1" applyAlignment="1">
      <alignment/>
    </xf>
    <xf numFmtId="0" fontId="0" fillId="33" borderId="19" xfId="0" applyFont="1" applyFill="1" applyBorder="1" applyAlignment="1">
      <alignment horizontal="justify"/>
    </xf>
    <xf numFmtId="3" fontId="25" fillId="33" borderId="12" xfId="0" applyNumberFormat="1" applyFont="1" applyFill="1" applyBorder="1" applyAlignment="1">
      <alignment horizontal="center"/>
    </xf>
    <xf numFmtId="1" fontId="25" fillId="33" borderId="12" xfId="0" applyNumberFormat="1" applyFont="1" applyFill="1" applyBorder="1" applyAlignment="1">
      <alignment horizontal="center"/>
    </xf>
    <xf numFmtId="4" fontId="25" fillId="33" borderId="12" xfId="0" applyNumberFormat="1" applyFont="1" applyFill="1" applyBorder="1" applyAlignment="1">
      <alignment horizontal="center"/>
    </xf>
    <xf numFmtId="4" fontId="25" fillId="33" borderId="21" xfId="0" applyNumberFormat="1" applyFont="1" applyFill="1" applyBorder="1" applyAlignment="1">
      <alignment horizontal="center"/>
    </xf>
    <xf numFmtId="4" fontId="25" fillId="33" borderId="13" xfId="0" applyNumberFormat="1" applyFont="1" applyFill="1" applyBorder="1" applyAlignment="1">
      <alignment horizontal="center"/>
    </xf>
    <xf numFmtId="3" fontId="26" fillId="33" borderId="12" xfId="0" applyNumberFormat="1" applyFont="1" applyFill="1" applyBorder="1" applyAlignment="1">
      <alignment horizontal="center"/>
    </xf>
    <xf numFmtId="3" fontId="26" fillId="33" borderId="19" xfId="0" applyNumberFormat="1" applyFont="1" applyFill="1" applyBorder="1" applyAlignment="1">
      <alignment horizontal="center"/>
    </xf>
    <xf numFmtId="3" fontId="26" fillId="33" borderId="13" xfId="0" applyNumberFormat="1" applyFont="1" applyFill="1" applyBorder="1" applyAlignment="1">
      <alignment horizontal="center"/>
    </xf>
    <xf numFmtId="0" fontId="0" fillId="0" borderId="0" xfId="0" applyFont="1" applyFill="1" applyAlignment="1">
      <alignment/>
    </xf>
    <xf numFmtId="0" fontId="0" fillId="0" borderId="22" xfId="0" applyFont="1" applyBorder="1" applyAlignment="1">
      <alignment/>
    </xf>
    <xf numFmtId="0" fontId="0" fillId="0" borderId="23" xfId="0" applyFont="1" applyBorder="1" applyAlignment="1">
      <alignment/>
    </xf>
    <xf numFmtId="0" fontId="0" fillId="0" borderId="0" xfId="0" applyFont="1" applyBorder="1" applyAlignment="1">
      <alignment/>
    </xf>
    <xf numFmtId="0" fontId="0" fillId="0" borderId="24" xfId="0" applyFont="1" applyBorder="1" applyAlignment="1">
      <alignment/>
    </xf>
    <xf numFmtId="0" fontId="0" fillId="0" borderId="25" xfId="0" applyFont="1" applyBorder="1" applyAlignment="1">
      <alignment/>
    </xf>
    <xf numFmtId="0" fontId="0" fillId="0" borderId="26" xfId="0" applyFont="1" applyBorder="1" applyAlignment="1">
      <alignment/>
    </xf>
    <xf numFmtId="0" fontId="7" fillId="0" borderId="17" xfId="53" applyBorder="1" applyAlignment="1" applyProtection="1">
      <alignment/>
      <protection/>
    </xf>
    <xf numFmtId="0" fontId="9" fillId="0" borderId="10" xfId="0" applyFont="1" applyFill="1" applyBorder="1" applyAlignment="1">
      <alignment/>
    </xf>
    <xf numFmtId="0" fontId="9" fillId="0" borderId="10" xfId="0" applyFont="1" applyFill="1" applyBorder="1" applyAlignment="1">
      <alignment horizontal="center" wrapText="1"/>
    </xf>
    <xf numFmtId="0" fontId="0" fillId="0" borderId="10" xfId="0" applyFont="1" applyFill="1" applyBorder="1" applyAlignment="1">
      <alignment horizontal="center" wrapText="1"/>
    </xf>
    <xf numFmtId="0" fontId="25" fillId="0" borderId="10" xfId="0" applyFont="1" applyFill="1" applyBorder="1" applyAlignment="1">
      <alignment horizontal="justify"/>
    </xf>
    <xf numFmtId="3" fontId="26" fillId="0" borderId="10" xfId="0" applyNumberFormat="1" applyFont="1" applyFill="1" applyBorder="1" applyAlignment="1">
      <alignment horizontal="justify"/>
    </xf>
    <xf numFmtId="1" fontId="3" fillId="0" borderId="0" xfId="0" applyNumberFormat="1" applyFont="1" applyFill="1" applyBorder="1" applyAlignment="1">
      <alignment horizontal="justify"/>
    </xf>
    <xf numFmtId="3" fontId="3" fillId="0" borderId="0" xfId="0" applyNumberFormat="1" applyFont="1" applyFill="1" applyBorder="1" applyAlignment="1">
      <alignment horizontal="justify"/>
    </xf>
    <xf numFmtId="3" fontId="4" fillId="0" borderId="0" xfId="0" applyNumberFormat="1" applyFont="1" applyFill="1" applyBorder="1" applyAlignment="1">
      <alignment horizontal="justify"/>
    </xf>
    <xf numFmtId="0" fontId="24" fillId="33" borderId="11" xfId="0" applyFont="1" applyFill="1" applyBorder="1" applyAlignment="1">
      <alignment horizontal="center"/>
    </xf>
    <xf numFmtId="164" fontId="28" fillId="33" borderId="11" xfId="42" applyNumberFormat="1" applyFont="1" applyFill="1" applyBorder="1" applyAlignment="1">
      <alignment/>
    </xf>
    <xf numFmtId="0" fontId="9" fillId="0" borderId="27" xfId="0" applyFont="1" applyBorder="1" applyAlignment="1">
      <alignment horizontal="left" wrapText="1"/>
    </xf>
    <xf numFmtId="0" fontId="9" fillId="0" borderId="28" xfId="0" applyFont="1" applyBorder="1" applyAlignment="1">
      <alignment horizontal="left" wrapText="1"/>
    </xf>
    <xf numFmtId="0" fontId="9" fillId="0" borderId="29" xfId="0" applyFont="1" applyBorder="1" applyAlignment="1">
      <alignment horizontal="left" wrapText="1"/>
    </xf>
    <xf numFmtId="0" fontId="0" fillId="33" borderId="30" xfId="0" applyFont="1" applyFill="1" applyBorder="1" applyAlignment="1">
      <alignment horizontal="left" vertical="center" wrapText="1"/>
    </xf>
    <xf numFmtId="0" fontId="0" fillId="33" borderId="31" xfId="0" applyFont="1" applyFill="1" applyBorder="1" applyAlignment="1">
      <alignment horizontal="left" vertical="center" wrapText="1"/>
    </xf>
    <xf numFmtId="0" fontId="0" fillId="33" borderId="32" xfId="0" applyFont="1" applyFill="1" applyBorder="1" applyAlignment="1">
      <alignment horizontal="left" vertical="center" wrapText="1"/>
    </xf>
    <xf numFmtId="0" fontId="0" fillId="33" borderId="11" xfId="0" applyFont="1" applyFill="1" applyBorder="1" applyAlignment="1" applyProtection="1">
      <alignment horizontal="left" vertical="center" wrapText="1"/>
      <protection/>
    </xf>
    <xf numFmtId="0" fontId="9" fillId="0" borderId="33" xfId="0" applyFont="1" applyFill="1" applyBorder="1" applyAlignment="1">
      <alignment horizontal="center" wrapText="1"/>
    </xf>
    <xf numFmtId="0" fontId="0" fillId="0" borderId="19" xfId="0" applyFont="1" applyFill="1" applyBorder="1" applyAlignment="1">
      <alignment horizontal="center" wrapText="1"/>
    </xf>
    <xf numFmtId="0" fontId="27" fillId="0" borderId="34" xfId="0" applyFont="1" applyFill="1" applyBorder="1" applyAlignment="1">
      <alignment horizontal="center"/>
    </xf>
    <xf numFmtId="0" fontId="27" fillId="0" borderId="35" xfId="0" applyFont="1" applyFill="1" applyBorder="1" applyAlignment="1">
      <alignment horizontal="center"/>
    </xf>
    <xf numFmtId="0" fontId="27" fillId="0" borderId="20" xfId="0" applyFont="1" applyFill="1" applyBorder="1" applyAlignment="1">
      <alignment horizontal="center"/>
    </xf>
    <xf numFmtId="0" fontId="21" fillId="0" borderId="36" xfId="0" applyFont="1" applyFill="1" applyBorder="1" applyAlignment="1">
      <alignment horizontal="center" wrapText="1"/>
    </xf>
    <xf numFmtId="0" fontId="21" fillId="0" borderId="19" xfId="0" applyFont="1" applyFill="1" applyBorder="1" applyAlignment="1">
      <alignment horizontal="center" wrapText="1"/>
    </xf>
    <xf numFmtId="0" fontId="24" fillId="0" borderId="36" xfId="0" applyFont="1" applyFill="1" applyBorder="1" applyAlignment="1">
      <alignment horizontal="center" wrapText="1"/>
    </xf>
    <xf numFmtId="0" fontId="24" fillId="0" borderId="19" xfId="0" applyFont="1" applyFill="1" applyBorder="1" applyAlignment="1">
      <alignment horizontal="center" wrapText="1"/>
    </xf>
    <xf numFmtId="0" fontId="9" fillId="0" borderId="36" xfId="0" applyFont="1" applyFill="1" applyBorder="1" applyAlignment="1">
      <alignment horizontal="center" wrapText="1"/>
    </xf>
    <xf numFmtId="0" fontId="9" fillId="0" borderId="19" xfId="0" applyFont="1" applyFill="1" applyBorder="1" applyAlignment="1">
      <alignment horizontal="center" wrapText="1"/>
    </xf>
    <xf numFmtId="0" fontId="21" fillId="0" borderId="34" xfId="0" applyFont="1" applyFill="1" applyBorder="1" applyAlignment="1">
      <alignment horizontal="center"/>
    </xf>
    <xf numFmtId="0" fontId="21" fillId="0" borderId="35" xfId="0" applyFont="1" applyFill="1" applyBorder="1" applyAlignment="1">
      <alignment horizontal="center"/>
    </xf>
    <xf numFmtId="0" fontId="21" fillId="0" borderId="20" xfId="0" applyFont="1" applyFill="1" applyBorder="1" applyAlignment="1">
      <alignment horizontal="center"/>
    </xf>
    <xf numFmtId="0" fontId="0" fillId="33" borderId="37" xfId="0" applyFont="1" applyFill="1" applyBorder="1" applyAlignment="1" applyProtection="1">
      <alignment horizontal="left" vertical="center" wrapText="1"/>
      <protection/>
    </xf>
    <xf numFmtId="0" fontId="0" fillId="33" borderId="15" xfId="0" applyFont="1" applyFill="1" applyBorder="1" applyAlignment="1" applyProtection="1">
      <alignment horizontal="left" vertical="center" wrapText="1"/>
      <protection/>
    </xf>
    <xf numFmtId="0" fontId="0" fillId="33" borderId="38" xfId="0" applyFont="1" applyFill="1" applyBorder="1" applyAlignment="1" applyProtection="1">
      <alignment horizontal="left" vertical="center" wrapText="1"/>
      <protection/>
    </xf>
    <xf numFmtId="0" fontId="0" fillId="33" borderId="39" xfId="0" applyFont="1" applyFill="1" applyBorder="1" applyAlignment="1" applyProtection="1">
      <alignment horizontal="left" vertical="center" wrapText="1"/>
      <protection/>
    </xf>
    <xf numFmtId="0" fontId="0" fillId="33" borderId="0" xfId="0" applyFont="1" applyFill="1" applyBorder="1" applyAlignment="1" applyProtection="1">
      <alignment horizontal="left" vertical="center" wrapText="1"/>
      <protection/>
    </xf>
    <xf numFmtId="0" fontId="0" fillId="33" borderId="40" xfId="0" applyFont="1" applyFill="1" applyBorder="1" applyAlignment="1" applyProtection="1">
      <alignment horizontal="left" vertical="center" wrapText="1"/>
      <protection/>
    </xf>
    <xf numFmtId="0" fontId="0" fillId="33" borderId="41" xfId="0" applyFont="1" applyFill="1" applyBorder="1" applyAlignment="1" applyProtection="1">
      <alignment horizontal="left" vertical="center" wrapText="1"/>
      <protection/>
    </xf>
    <xf numFmtId="0" fontId="0" fillId="33" borderId="42" xfId="0" applyFont="1" applyFill="1" applyBorder="1" applyAlignment="1" applyProtection="1">
      <alignment horizontal="left" vertical="center" wrapText="1"/>
      <protection/>
    </xf>
    <xf numFmtId="0" fontId="0" fillId="33" borderId="43" xfId="0" applyFont="1" applyFill="1" applyBorder="1" applyAlignment="1" applyProtection="1">
      <alignment horizontal="left" vertical="center" wrapText="1"/>
      <protection/>
    </xf>
    <xf numFmtId="0" fontId="21" fillId="0" borderId="33" xfId="0" applyFont="1" applyFill="1" applyBorder="1" applyAlignment="1">
      <alignment horizontal="center" wrapText="1"/>
    </xf>
    <xf numFmtId="0" fontId="1" fillId="0" borderId="0" xfId="0" applyFont="1" applyFill="1" applyBorder="1" applyAlignment="1">
      <alignment horizontal="center" wrapText="1"/>
    </xf>
    <xf numFmtId="0" fontId="2" fillId="0" borderId="0" xfId="0" applyFont="1" applyFill="1" applyBorder="1" applyAlignment="1">
      <alignment horizontal="center" wrapText="1"/>
    </xf>
    <xf numFmtId="0" fontId="20" fillId="0" borderId="0" xfId="0" applyFont="1" applyFill="1" applyBorder="1" applyAlignment="1">
      <alignment horizontal="center"/>
    </xf>
    <xf numFmtId="0" fontId="9" fillId="0" borderId="44" xfId="0" applyFont="1" applyFill="1" applyBorder="1" applyAlignment="1">
      <alignment horizontal="center" wrapText="1"/>
    </xf>
    <xf numFmtId="0" fontId="0" fillId="0" borderId="45" xfId="0" applyFont="1" applyFill="1" applyBorder="1" applyAlignment="1">
      <alignment horizontal="center" wrapText="1"/>
    </xf>
    <xf numFmtId="3" fontId="21" fillId="33" borderId="11" xfId="0" applyNumberFormat="1" applyFont="1" applyFill="1" applyBorder="1" applyAlignment="1" applyProtection="1">
      <alignment horizontal="center"/>
      <protection/>
    </xf>
    <xf numFmtId="0" fontId="0" fillId="33" borderId="46" xfId="0" applyFont="1" applyFill="1" applyBorder="1" applyAlignment="1" applyProtection="1">
      <alignment horizontal="left" vertical="center" wrapText="1"/>
      <protection/>
    </xf>
    <xf numFmtId="0" fontId="0" fillId="33" borderId="14" xfId="0" applyFont="1" applyFill="1" applyBorder="1" applyAlignment="1" applyProtection="1">
      <alignment horizontal="left" vertical="center" wrapText="1"/>
      <protection/>
    </xf>
    <xf numFmtId="0" fontId="0" fillId="33" borderId="47" xfId="0" applyFont="1" applyFill="1" applyBorder="1" applyAlignment="1" applyProtection="1">
      <alignment horizontal="left" vertical="center" wrapText="1"/>
      <protection/>
    </xf>
    <xf numFmtId="0" fontId="9" fillId="33" borderId="46" xfId="0" applyFont="1" applyFill="1" applyBorder="1" applyAlignment="1">
      <alignment horizontal="left"/>
    </xf>
    <xf numFmtId="0" fontId="9" fillId="33" borderId="47" xfId="0" applyFont="1" applyFill="1" applyBorder="1" applyAlignment="1">
      <alignment horizontal="left"/>
    </xf>
    <xf numFmtId="0" fontId="0" fillId="0" borderId="0" xfId="0" applyFont="1" applyAlignment="1">
      <alignment horizontal="left" vertical="top" wrapText="1"/>
    </xf>
    <xf numFmtId="0" fontId="9" fillId="33" borderId="46" xfId="0" applyFont="1" applyFill="1" applyBorder="1" applyAlignment="1">
      <alignment/>
    </xf>
    <xf numFmtId="0" fontId="9" fillId="33" borderId="47"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28575</xdr:colOff>
      <xdr:row>0</xdr:row>
      <xdr:rowOff>38100</xdr:rowOff>
    </xdr:from>
    <xdr:to>
      <xdr:col>10</xdr:col>
      <xdr:colOff>419100</xdr:colOff>
      <xdr:row>0</xdr:row>
      <xdr:rowOff>495300</xdr:rowOff>
    </xdr:to>
    <xdr:pic>
      <xdr:nvPicPr>
        <xdr:cNvPr id="1" name="Picture 1" descr="FHlogonew1"/>
        <xdr:cNvPicPr preferRelativeResize="1">
          <a:picLocks noChangeAspect="1"/>
        </xdr:cNvPicPr>
      </xdr:nvPicPr>
      <xdr:blipFill>
        <a:blip r:embed="rId1"/>
        <a:stretch>
          <a:fillRect/>
        </a:stretch>
      </xdr:blipFill>
      <xdr:spPr>
        <a:xfrm>
          <a:off x="7772400" y="38100"/>
          <a:ext cx="120015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wetzel@fh.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O80"/>
  <sheetViews>
    <sheetView tabSelected="1" zoomScalePageLayoutView="0" workbookViewId="0" topLeftCell="A1">
      <selection activeCell="A80" sqref="A80:G80"/>
    </sheetView>
  </sheetViews>
  <sheetFormatPr defaultColWidth="9.140625" defaultRowHeight="12.75"/>
  <cols>
    <col min="1" max="1" width="23.28125" style="0" customWidth="1"/>
    <col min="2" max="4" width="11.8515625" style="0" customWidth="1"/>
    <col min="5" max="5" width="11.7109375" style="0" customWidth="1"/>
    <col min="6" max="6" width="9.28125" style="0" customWidth="1"/>
    <col min="7" max="7" width="10.57421875" style="0" customWidth="1"/>
    <col min="8" max="9" width="12.8515625" style="0" customWidth="1"/>
    <col min="10" max="10" width="12.140625" style="0" customWidth="1"/>
    <col min="11" max="11" width="11.421875" style="0" customWidth="1"/>
    <col min="13" max="13" width="6.421875" style="0" customWidth="1"/>
    <col min="14" max="14" width="30.57421875" style="0" customWidth="1"/>
  </cols>
  <sheetData>
    <row r="1" ht="42" customHeight="1" thickBot="1">
      <c r="A1" s="39" t="s">
        <v>29</v>
      </c>
    </row>
    <row r="2" spans="1:14" ht="28.5" customHeight="1" thickBot="1" thickTop="1">
      <c r="A2" s="88" t="s">
        <v>119</v>
      </c>
      <c r="B2" s="89"/>
      <c r="C2" s="89"/>
      <c r="D2" s="89"/>
      <c r="E2" s="89"/>
      <c r="F2" s="89"/>
      <c r="G2" s="89"/>
      <c r="H2" s="89"/>
      <c r="I2" s="89"/>
      <c r="J2" s="89"/>
      <c r="K2" s="89"/>
      <c r="L2" s="89"/>
      <c r="M2" s="89"/>
      <c r="N2" s="90"/>
    </row>
    <row r="3" spans="1:41" ht="13.5" thickTop="1">
      <c r="A3" s="51" t="s">
        <v>120</v>
      </c>
      <c r="B3" s="52"/>
      <c r="C3" s="53"/>
      <c r="D3" s="53"/>
      <c r="E3" s="53"/>
      <c r="F3" s="53"/>
      <c r="G3" s="53"/>
      <c r="H3" s="53"/>
      <c r="I3" s="53"/>
      <c r="J3" s="53"/>
      <c r="K3" s="53"/>
      <c r="L3" s="53"/>
      <c r="M3" s="53"/>
      <c r="N3" s="53"/>
      <c r="V3" s="38" t="s">
        <v>63</v>
      </c>
      <c r="W3" s="38">
        <v>1</v>
      </c>
      <c r="X3" s="38">
        <v>2</v>
      </c>
      <c r="Y3" s="38">
        <v>3</v>
      </c>
      <c r="Z3" s="38">
        <v>4</v>
      </c>
      <c r="AA3" s="38">
        <v>5</v>
      </c>
      <c r="AB3" s="38">
        <v>6</v>
      </c>
      <c r="AC3" s="38">
        <v>7</v>
      </c>
      <c r="AD3" s="38">
        <v>8</v>
      </c>
      <c r="AE3" s="38">
        <v>9</v>
      </c>
      <c r="AF3" s="38">
        <v>10</v>
      </c>
      <c r="AG3" s="38">
        <v>11</v>
      </c>
      <c r="AH3" s="38">
        <v>12</v>
      </c>
      <c r="AI3" s="38">
        <v>13</v>
      </c>
      <c r="AJ3" s="38">
        <v>14</v>
      </c>
      <c r="AK3" s="38">
        <v>15</v>
      </c>
      <c r="AL3" s="38">
        <v>16</v>
      </c>
      <c r="AM3" s="38"/>
      <c r="AN3" s="38"/>
      <c r="AO3" s="38"/>
    </row>
    <row r="4" spans="1:41" ht="12.75">
      <c r="A4" s="41"/>
      <c r="B4" s="42"/>
      <c r="C4" s="43"/>
      <c r="D4" s="43"/>
      <c r="E4" s="43"/>
      <c r="F4" s="43"/>
      <c r="G4" s="43"/>
      <c r="H4" s="43"/>
      <c r="I4" s="43"/>
      <c r="J4" s="43"/>
      <c r="K4" s="43"/>
      <c r="L4" s="43"/>
      <c r="M4" s="43"/>
      <c r="N4" s="43"/>
      <c r="V4" s="38"/>
      <c r="W4" s="38"/>
      <c r="X4" s="38"/>
      <c r="Y4" s="38"/>
      <c r="Z4" s="38"/>
      <c r="AA4" s="38"/>
      <c r="AB4" s="38"/>
      <c r="AC4" s="38"/>
      <c r="AD4" s="38"/>
      <c r="AE4" s="38"/>
      <c r="AF4" s="38"/>
      <c r="AG4" s="38"/>
      <c r="AH4" s="38"/>
      <c r="AI4" s="38"/>
      <c r="AJ4" s="38"/>
      <c r="AK4" s="38"/>
      <c r="AL4" s="38"/>
      <c r="AM4" s="38"/>
      <c r="AN4" s="38"/>
      <c r="AO4" s="38"/>
    </row>
    <row r="5" spans="1:15" ht="20.25">
      <c r="A5" s="86"/>
      <c r="B5" s="40" t="s">
        <v>28</v>
      </c>
      <c r="C5" s="124" t="s">
        <v>12</v>
      </c>
      <c r="D5" s="124"/>
      <c r="E5" s="124"/>
      <c r="F5" s="124"/>
      <c r="G5" s="124"/>
      <c r="H5" s="124"/>
      <c r="I5" s="124"/>
      <c r="J5" s="124"/>
      <c r="K5" s="124"/>
      <c r="L5" s="124"/>
      <c r="M5" s="124"/>
      <c r="N5" s="87" t="s">
        <v>13</v>
      </c>
      <c r="O5" s="1"/>
    </row>
    <row r="6" spans="1:14" ht="25.5">
      <c r="A6" s="44" t="s">
        <v>10</v>
      </c>
      <c r="B6" s="47">
        <f>42.7%*($B$7)</f>
        <v>0.21683060000000004</v>
      </c>
      <c r="C6" s="94" t="s">
        <v>36</v>
      </c>
      <c r="D6" s="94"/>
      <c r="E6" s="94"/>
      <c r="F6" s="94"/>
      <c r="G6" s="94"/>
      <c r="H6" s="94"/>
      <c r="I6" s="94"/>
      <c r="J6" s="94"/>
      <c r="K6" s="94"/>
      <c r="L6" s="94"/>
      <c r="M6" s="94"/>
      <c r="N6" s="46" t="s">
        <v>34</v>
      </c>
    </row>
    <row r="7" spans="1:14" ht="25.5">
      <c r="A7" s="44" t="s">
        <v>11</v>
      </c>
      <c r="B7" s="47">
        <v>0.5078</v>
      </c>
      <c r="C7" s="94" t="s">
        <v>100</v>
      </c>
      <c r="D7" s="94"/>
      <c r="E7" s="94"/>
      <c r="F7" s="94"/>
      <c r="G7" s="94"/>
      <c r="H7" s="94"/>
      <c r="I7" s="94"/>
      <c r="J7" s="94"/>
      <c r="K7" s="94"/>
      <c r="L7" s="94"/>
      <c r="M7" s="94"/>
      <c r="N7" s="46"/>
    </row>
    <row r="8" spans="1:14" ht="12.75">
      <c r="A8" s="44" t="s">
        <v>7</v>
      </c>
      <c r="B8" s="47">
        <v>0.184</v>
      </c>
      <c r="C8" s="94" t="s">
        <v>101</v>
      </c>
      <c r="D8" s="94"/>
      <c r="E8" s="94"/>
      <c r="F8" s="94"/>
      <c r="G8" s="94"/>
      <c r="H8" s="94"/>
      <c r="I8" s="94"/>
      <c r="J8" s="94"/>
      <c r="K8" s="94"/>
      <c r="L8" s="94"/>
      <c r="M8" s="94"/>
      <c r="N8" s="46"/>
    </row>
    <row r="9" spans="1:14" ht="25.5" customHeight="1">
      <c r="A9" s="44" t="s">
        <v>9</v>
      </c>
      <c r="B9" s="47">
        <f>B8*(24/60)</f>
        <v>0.0736</v>
      </c>
      <c r="C9" s="94" t="s">
        <v>102</v>
      </c>
      <c r="D9" s="94"/>
      <c r="E9" s="94"/>
      <c r="F9" s="94"/>
      <c r="G9" s="94"/>
      <c r="H9" s="94"/>
      <c r="I9" s="94"/>
      <c r="J9" s="94"/>
      <c r="K9" s="94"/>
      <c r="L9" s="94"/>
      <c r="M9" s="94"/>
      <c r="N9" s="46"/>
    </row>
    <row r="10" spans="1:14" ht="25.5" customHeight="1">
      <c r="A10" s="44" t="s">
        <v>2</v>
      </c>
      <c r="B10" s="47">
        <v>0.038</v>
      </c>
      <c r="C10" s="94" t="s">
        <v>103</v>
      </c>
      <c r="D10" s="94"/>
      <c r="E10" s="94"/>
      <c r="F10" s="94"/>
      <c r="G10" s="94"/>
      <c r="H10" s="94"/>
      <c r="I10" s="94"/>
      <c r="J10" s="94"/>
      <c r="K10" s="94"/>
      <c r="L10" s="94"/>
      <c r="M10" s="94"/>
      <c r="N10" s="46" t="s">
        <v>56</v>
      </c>
    </row>
    <row r="11" spans="1:14" ht="15" customHeight="1">
      <c r="A11" s="44" t="s">
        <v>8</v>
      </c>
      <c r="B11" s="48">
        <v>5</v>
      </c>
      <c r="C11" s="94" t="s">
        <v>104</v>
      </c>
      <c r="D11" s="94"/>
      <c r="E11" s="94"/>
      <c r="F11" s="94"/>
      <c r="G11" s="94"/>
      <c r="H11" s="94"/>
      <c r="I11" s="94"/>
      <c r="J11" s="94"/>
      <c r="K11" s="94"/>
      <c r="L11" s="94"/>
      <c r="M11" s="94"/>
      <c r="N11" s="46"/>
    </row>
    <row r="12" spans="1:14" ht="24.75" customHeight="1">
      <c r="A12" s="44" t="s">
        <v>15</v>
      </c>
      <c r="B12" s="49">
        <f>'Children per Woman'!D51</f>
        <v>1.0206900780073902</v>
      </c>
      <c r="C12" s="94" t="s">
        <v>105</v>
      </c>
      <c r="D12" s="94"/>
      <c r="E12" s="94"/>
      <c r="F12" s="94"/>
      <c r="G12" s="94"/>
      <c r="H12" s="94"/>
      <c r="I12" s="94"/>
      <c r="J12" s="94"/>
      <c r="K12" s="94"/>
      <c r="L12" s="94"/>
      <c r="M12" s="94"/>
      <c r="N12" s="46"/>
    </row>
    <row r="13" spans="1:14" ht="27" customHeight="1">
      <c r="A13" s="44" t="s">
        <v>20</v>
      </c>
      <c r="B13" s="49">
        <v>1.62</v>
      </c>
      <c r="C13" s="94" t="s">
        <v>106</v>
      </c>
      <c r="D13" s="94"/>
      <c r="E13" s="94"/>
      <c r="F13" s="94"/>
      <c r="G13" s="94"/>
      <c r="H13" s="94"/>
      <c r="I13" s="94"/>
      <c r="J13" s="94"/>
      <c r="K13" s="94"/>
      <c r="L13" s="94"/>
      <c r="M13" s="94"/>
      <c r="N13" s="46"/>
    </row>
    <row r="14" spans="1:14" ht="44.25" customHeight="1">
      <c r="A14" s="44" t="s">
        <v>67</v>
      </c>
      <c r="B14" s="50">
        <f>'Children per Woman'!D53</f>
        <v>0.21233333333333335</v>
      </c>
      <c r="C14" s="94" t="s">
        <v>107</v>
      </c>
      <c r="D14" s="94"/>
      <c r="E14" s="94"/>
      <c r="F14" s="94"/>
      <c r="G14" s="94"/>
      <c r="H14" s="94"/>
      <c r="I14" s="94"/>
      <c r="J14" s="94"/>
      <c r="K14" s="94"/>
      <c r="L14" s="94"/>
      <c r="M14" s="94"/>
      <c r="N14" s="46"/>
    </row>
    <row r="15" spans="1:14" ht="44.25" customHeight="1">
      <c r="A15" s="44" t="s">
        <v>93</v>
      </c>
      <c r="B15" s="50">
        <f>'Children per Woman'!D54</f>
        <v>0.917</v>
      </c>
      <c r="C15" s="94" t="s">
        <v>98</v>
      </c>
      <c r="D15" s="94"/>
      <c r="E15" s="94"/>
      <c r="F15" s="94"/>
      <c r="G15" s="94"/>
      <c r="H15" s="94"/>
      <c r="I15" s="94"/>
      <c r="J15" s="94"/>
      <c r="K15" s="94"/>
      <c r="L15" s="94"/>
      <c r="M15" s="94"/>
      <c r="N15" s="46"/>
    </row>
    <row r="16" spans="1:14" ht="29.25" customHeight="1">
      <c r="A16" s="44" t="s">
        <v>5</v>
      </c>
      <c r="B16" s="45" t="s">
        <v>33</v>
      </c>
      <c r="C16" s="125" t="s">
        <v>92</v>
      </c>
      <c r="D16" s="126"/>
      <c r="E16" s="126"/>
      <c r="F16" s="126"/>
      <c r="G16" s="126"/>
      <c r="H16" s="126"/>
      <c r="I16" s="126"/>
      <c r="J16" s="126"/>
      <c r="K16" s="126"/>
      <c r="L16" s="126"/>
      <c r="M16" s="127"/>
      <c r="N16" s="46"/>
    </row>
    <row r="17" spans="1:14" ht="27" customHeight="1">
      <c r="A17" s="44" t="s">
        <v>18</v>
      </c>
      <c r="B17" s="45" t="s">
        <v>33</v>
      </c>
      <c r="C17" s="94" t="s">
        <v>108</v>
      </c>
      <c r="D17" s="94"/>
      <c r="E17" s="94"/>
      <c r="F17" s="94"/>
      <c r="G17" s="94"/>
      <c r="H17" s="94"/>
      <c r="I17" s="94"/>
      <c r="J17" s="94"/>
      <c r="K17" s="94"/>
      <c r="L17" s="94"/>
      <c r="M17" s="94"/>
      <c r="N17" s="46"/>
    </row>
    <row r="18" spans="1:14" ht="39" customHeight="1">
      <c r="A18" s="44" t="s">
        <v>66</v>
      </c>
      <c r="B18" s="48">
        <v>10</v>
      </c>
      <c r="C18" s="109" t="s">
        <v>109</v>
      </c>
      <c r="D18" s="110"/>
      <c r="E18" s="110"/>
      <c r="F18" s="110"/>
      <c r="G18" s="110"/>
      <c r="H18" s="110"/>
      <c r="I18" s="110"/>
      <c r="J18" s="110"/>
      <c r="K18" s="110"/>
      <c r="L18" s="110"/>
      <c r="M18" s="111"/>
      <c r="N18" s="91" t="s">
        <v>64</v>
      </c>
    </row>
    <row r="19" spans="1:14" ht="29.25" customHeight="1">
      <c r="A19" s="44" t="s">
        <v>65</v>
      </c>
      <c r="B19" s="54">
        <v>12</v>
      </c>
      <c r="C19" s="112"/>
      <c r="D19" s="113"/>
      <c r="E19" s="113"/>
      <c r="F19" s="113"/>
      <c r="G19" s="113"/>
      <c r="H19" s="113"/>
      <c r="I19" s="113"/>
      <c r="J19" s="113"/>
      <c r="K19" s="113"/>
      <c r="L19" s="113"/>
      <c r="M19" s="114"/>
      <c r="N19" s="92"/>
    </row>
    <row r="20" spans="1:14" ht="26.25" customHeight="1">
      <c r="A20" s="44" t="s">
        <v>24</v>
      </c>
      <c r="B20" s="48">
        <v>6</v>
      </c>
      <c r="C20" s="112"/>
      <c r="D20" s="113"/>
      <c r="E20" s="113"/>
      <c r="F20" s="113"/>
      <c r="G20" s="113"/>
      <c r="H20" s="113"/>
      <c r="I20" s="113"/>
      <c r="J20" s="113"/>
      <c r="K20" s="113"/>
      <c r="L20" s="113"/>
      <c r="M20" s="114"/>
      <c r="N20" s="92"/>
    </row>
    <row r="21" spans="1:14" ht="24.75" customHeight="1">
      <c r="A21" s="44" t="s">
        <v>26</v>
      </c>
      <c r="B21" s="48">
        <v>5</v>
      </c>
      <c r="C21" s="115"/>
      <c r="D21" s="116"/>
      <c r="E21" s="116"/>
      <c r="F21" s="116"/>
      <c r="G21" s="116"/>
      <c r="H21" s="116"/>
      <c r="I21" s="116"/>
      <c r="J21" s="116"/>
      <c r="K21" s="116"/>
      <c r="L21" s="116"/>
      <c r="M21" s="117"/>
      <c r="N21" s="93"/>
    </row>
    <row r="22" ht="13.5" thickBot="1"/>
    <row r="23" spans="1:16" ht="24" thickBot="1">
      <c r="A23" s="97" t="s">
        <v>0</v>
      </c>
      <c r="B23" s="98"/>
      <c r="C23" s="98"/>
      <c r="D23" s="98"/>
      <c r="E23" s="98"/>
      <c r="F23" s="98"/>
      <c r="G23" s="98"/>
      <c r="H23" s="98"/>
      <c r="I23" s="98"/>
      <c r="J23" s="98"/>
      <c r="K23" s="98"/>
      <c r="L23" s="99"/>
      <c r="M23" s="7"/>
      <c r="N23" s="2"/>
      <c r="O23" s="2"/>
      <c r="P23" s="3"/>
    </row>
    <row r="24" spans="1:16" ht="12.75" customHeight="1">
      <c r="A24" s="100" t="s">
        <v>1</v>
      </c>
      <c r="B24" s="102" t="s">
        <v>14</v>
      </c>
      <c r="C24" s="104" t="s">
        <v>6</v>
      </c>
      <c r="D24" s="104" t="s">
        <v>16</v>
      </c>
      <c r="E24" s="95" t="s">
        <v>17</v>
      </c>
      <c r="F24" s="95" t="s">
        <v>35</v>
      </c>
      <c r="G24" s="95" t="s">
        <v>55</v>
      </c>
      <c r="H24" s="95" t="s">
        <v>94</v>
      </c>
      <c r="I24" s="95" t="s">
        <v>95</v>
      </c>
      <c r="J24" s="95" t="s">
        <v>91</v>
      </c>
      <c r="K24" s="95" t="s">
        <v>3</v>
      </c>
      <c r="L24" s="122" t="s">
        <v>19</v>
      </c>
      <c r="M24" s="8"/>
      <c r="N24" s="4"/>
      <c r="O24" s="4"/>
      <c r="P24" s="3"/>
    </row>
    <row r="25" spans="1:16" ht="84.75" customHeight="1" thickBot="1">
      <c r="A25" s="101"/>
      <c r="B25" s="103"/>
      <c r="C25" s="105"/>
      <c r="D25" s="105"/>
      <c r="E25" s="105"/>
      <c r="F25" s="105"/>
      <c r="G25" s="96"/>
      <c r="H25" s="96"/>
      <c r="I25" s="96"/>
      <c r="J25" s="96"/>
      <c r="K25" s="96"/>
      <c r="L25" s="123"/>
      <c r="M25" s="8"/>
      <c r="N25" s="4"/>
      <c r="O25" s="4"/>
      <c r="P25" s="3"/>
    </row>
    <row r="26" spans="1:16" ht="13.5" thickBot="1">
      <c r="A26" s="55" t="s">
        <v>21</v>
      </c>
      <c r="B26" s="56">
        <v>10000</v>
      </c>
      <c r="C26" s="57">
        <f aca="true" t="shared" si="0" ref="C26:C37">B26*$B$6</f>
        <v>2168.3060000000005</v>
      </c>
      <c r="D26" s="57">
        <f>B26*$B$8</f>
        <v>1840</v>
      </c>
      <c r="E26" s="57">
        <f>B26*$B$9</f>
        <v>736</v>
      </c>
      <c r="F26" s="57">
        <f>D26-E26</f>
        <v>1104</v>
      </c>
      <c r="G26" s="57">
        <f>E26/$B$12</f>
        <v>721.0807823632739</v>
      </c>
      <c r="H26" s="57">
        <f>(B26*$B$10)-((G26*($B$14))/2)</f>
        <v>303.44525693909907</v>
      </c>
      <c r="I26" s="57">
        <f>(B26*$B$10)-((J26*($B$15))/5)</f>
        <v>171.69382716049387</v>
      </c>
      <c r="J26" s="12">
        <f>(D26/$B$13)</f>
        <v>1135.8024691358023</v>
      </c>
      <c r="K26" s="12">
        <f>D26+G26+H26</f>
        <v>2864.526039302373</v>
      </c>
      <c r="L26" s="13">
        <f>$B$11*(D26+I26)</f>
        <v>10058.469135802468</v>
      </c>
      <c r="M26" s="9"/>
      <c r="N26" s="5"/>
      <c r="O26" s="5"/>
      <c r="P26" s="3"/>
    </row>
    <row r="27" spans="1:16" ht="13.5" thickBot="1">
      <c r="A27" s="55" t="s">
        <v>22</v>
      </c>
      <c r="B27" s="56">
        <v>5000</v>
      </c>
      <c r="C27" s="57">
        <f t="shared" si="0"/>
        <v>1084.1530000000002</v>
      </c>
      <c r="D27" s="57">
        <f>B27*$B$8</f>
        <v>920</v>
      </c>
      <c r="E27" s="57">
        <f>B27*$B$9</f>
        <v>368</v>
      </c>
      <c r="F27" s="57">
        <f>D27-E27</f>
        <v>552</v>
      </c>
      <c r="G27" s="57">
        <f>E27/$B$12</f>
        <v>360.54039118163695</v>
      </c>
      <c r="H27" s="57">
        <f>(B27*$B$10)-((G27*($B$14))/2)</f>
        <v>151.72262846954953</v>
      </c>
      <c r="I27" s="57">
        <f>(B27*$B$10)-((J27*($B$15))/5)</f>
        <v>85.84691358024693</v>
      </c>
      <c r="J27" s="12">
        <f>(D27/$B$13)</f>
        <v>567.9012345679012</v>
      </c>
      <c r="K27" s="12">
        <f>D27+G27+H27</f>
        <v>1432.2630196511866</v>
      </c>
      <c r="L27" s="13">
        <f>$B$11*(D27+I27)</f>
        <v>5029.234567901234</v>
      </c>
      <c r="M27" s="9"/>
      <c r="N27" s="5"/>
      <c r="O27" s="5"/>
      <c r="P27" s="3"/>
    </row>
    <row r="28" spans="1:16" ht="13.5" thickBot="1">
      <c r="A28" s="55" t="s">
        <v>23</v>
      </c>
      <c r="B28" s="56">
        <v>30000</v>
      </c>
      <c r="C28" s="57">
        <f t="shared" si="0"/>
        <v>6504.9180000000015</v>
      </c>
      <c r="D28" s="57">
        <f>B28*$B$8</f>
        <v>5520</v>
      </c>
      <c r="E28" s="57">
        <f>B28*$B$9</f>
        <v>2208</v>
      </c>
      <c r="F28" s="57">
        <f>D28-E28</f>
        <v>3312</v>
      </c>
      <c r="G28" s="57">
        <f>E28/$B$12</f>
        <v>2163.2423470898216</v>
      </c>
      <c r="H28" s="57">
        <f>(B28*$B$10)-((G28*($B$14))/2)</f>
        <v>910.3357708172973</v>
      </c>
      <c r="I28" s="57">
        <f>(B28*$B$10)-((J28*($B$15))/5)</f>
        <v>515.0814814814814</v>
      </c>
      <c r="J28" s="12">
        <f>(D28/$B$13)</f>
        <v>3407.4074074074074</v>
      </c>
      <c r="K28" s="12">
        <f>D28+G28+H28</f>
        <v>8593.578117907118</v>
      </c>
      <c r="L28" s="13">
        <f>$B$11*(D28+I28)</f>
        <v>30175.407407407405</v>
      </c>
      <c r="M28" s="9"/>
      <c r="N28" s="5"/>
      <c r="O28" s="5"/>
      <c r="P28" s="3"/>
    </row>
    <row r="29" spans="1:16" ht="13.5" thickBot="1">
      <c r="A29" s="55"/>
      <c r="B29" s="56"/>
      <c r="C29" s="57">
        <f t="shared" si="0"/>
        <v>0</v>
      </c>
      <c r="D29" s="57">
        <f aca="true" t="shared" si="1" ref="D29:D35">B29*$B$8</f>
        <v>0</v>
      </c>
      <c r="E29" s="57">
        <f aca="true" t="shared" si="2" ref="E29:E35">B29*$B$9</f>
        <v>0</v>
      </c>
      <c r="F29" s="57">
        <f aca="true" t="shared" si="3" ref="F29:F35">D29-E29</f>
        <v>0</v>
      </c>
      <c r="G29" s="57">
        <f aca="true" t="shared" si="4" ref="G29:G35">E29/$B$12</f>
        <v>0</v>
      </c>
      <c r="H29" s="57">
        <f aca="true" t="shared" si="5" ref="H29:H35">(B29*$B$10)-((G29*($B$14))/2)</f>
        <v>0</v>
      </c>
      <c r="I29" s="57">
        <f aca="true" t="shared" si="6" ref="I29:I35">(B29*$B$10)-((J29*($B$15))/5)</f>
        <v>0</v>
      </c>
      <c r="J29" s="12">
        <f aca="true" t="shared" si="7" ref="J29:J35">(D29/$B$13)</f>
        <v>0</v>
      </c>
      <c r="K29" s="12">
        <f aca="true" t="shared" si="8" ref="K29:K35">D29+G29+H29</f>
        <v>0</v>
      </c>
      <c r="L29" s="13">
        <f aca="true" t="shared" si="9" ref="L29:L35">$B$11*(D29+I29)</f>
        <v>0</v>
      </c>
      <c r="M29" s="9"/>
      <c r="N29" s="5"/>
      <c r="O29" s="5"/>
      <c r="P29" s="3"/>
    </row>
    <row r="30" spans="1:16" ht="13.5" thickBot="1">
      <c r="A30" s="55"/>
      <c r="B30" s="56"/>
      <c r="C30" s="57">
        <f t="shared" si="0"/>
        <v>0</v>
      </c>
      <c r="D30" s="57">
        <f t="shared" si="1"/>
        <v>0</v>
      </c>
      <c r="E30" s="57">
        <f t="shared" si="2"/>
        <v>0</v>
      </c>
      <c r="F30" s="57">
        <f t="shared" si="3"/>
        <v>0</v>
      </c>
      <c r="G30" s="57">
        <f t="shared" si="4"/>
        <v>0</v>
      </c>
      <c r="H30" s="57">
        <f t="shared" si="5"/>
        <v>0</v>
      </c>
      <c r="I30" s="57">
        <f t="shared" si="6"/>
        <v>0</v>
      </c>
      <c r="J30" s="12">
        <f t="shared" si="7"/>
        <v>0</v>
      </c>
      <c r="K30" s="12">
        <f t="shared" si="8"/>
        <v>0</v>
      </c>
      <c r="L30" s="13">
        <f t="shared" si="9"/>
        <v>0</v>
      </c>
      <c r="M30" s="9"/>
      <c r="N30" s="5"/>
      <c r="O30" s="5"/>
      <c r="P30" s="3"/>
    </row>
    <row r="31" spans="1:16" ht="13.5" thickBot="1">
      <c r="A31" s="55"/>
      <c r="B31" s="56"/>
      <c r="C31" s="57">
        <f t="shared" si="0"/>
        <v>0</v>
      </c>
      <c r="D31" s="57">
        <f t="shared" si="1"/>
        <v>0</v>
      </c>
      <c r="E31" s="57">
        <f t="shared" si="2"/>
        <v>0</v>
      </c>
      <c r="F31" s="57">
        <f t="shared" si="3"/>
        <v>0</v>
      </c>
      <c r="G31" s="57">
        <f t="shared" si="4"/>
        <v>0</v>
      </c>
      <c r="H31" s="57">
        <f t="shared" si="5"/>
        <v>0</v>
      </c>
      <c r="I31" s="57">
        <f t="shared" si="6"/>
        <v>0</v>
      </c>
      <c r="J31" s="12">
        <f t="shared" si="7"/>
        <v>0</v>
      </c>
      <c r="K31" s="12">
        <f t="shared" si="8"/>
        <v>0</v>
      </c>
      <c r="L31" s="13">
        <f t="shared" si="9"/>
        <v>0</v>
      </c>
      <c r="M31" s="9"/>
      <c r="N31" s="5"/>
      <c r="O31" s="5"/>
      <c r="P31" s="3"/>
    </row>
    <row r="32" spans="1:16" ht="13.5" thickBot="1">
      <c r="A32" s="55"/>
      <c r="B32" s="56"/>
      <c r="C32" s="57">
        <f t="shared" si="0"/>
        <v>0</v>
      </c>
      <c r="D32" s="57">
        <f t="shared" si="1"/>
        <v>0</v>
      </c>
      <c r="E32" s="57">
        <f t="shared" si="2"/>
        <v>0</v>
      </c>
      <c r="F32" s="57">
        <f t="shared" si="3"/>
        <v>0</v>
      </c>
      <c r="G32" s="57">
        <f t="shared" si="4"/>
        <v>0</v>
      </c>
      <c r="H32" s="57">
        <f t="shared" si="5"/>
        <v>0</v>
      </c>
      <c r="I32" s="57">
        <f t="shared" si="6"/>
        <v>0</v>
      </c>
      <c r="J32" s="12">
        <f t="shared" si="7"/>
        <v>0</v>
      </c>
      <c r="K32" s="12">
        <f t="shared" si="8"/>
        <v>0</v>
      </c>
      <c r="L32" s="13">
        <f t="shared" si="9"/>
        <v>0</v>
      </c>
      <c r="M32" s="9"/>
      <c r="N32" s="5"/>
      <c r="O32" s="5"/>
      <c r="P32" s="3"/>
    </row>
    <row r="33" spans="1:16" ht="13.5" thickBot="1">
      <c r="A33" s="55"/>
      <c r="B33" s="56"/>
      <c r="C33" s="57">
        <f t="shared" si="0"/>
        <v>0</v>
      </c>
      <c r="D33" s="57">
        <f t="shared" si="1"/>
        <v>0</v>
      </c>
      <c r="E33" s="57">
        <f t="shared" si="2"/>
        <v>0</v>
      </c>
      <c r="F33" s="57">
        <f t="shared" si="3"/>
        <v>0</v>
      </c>
      <c r="G33" s="57">
        <f t="shared" si="4"/>
        <v>0</v>
      </c>
      <c r="H33" s="57">
        <f t="shared" si="5"/>
        <v>0</v>
      </c>
      <c r="I33" s="57">
        <f t="shared" si="6"/>
        <v>0</v>
      </c>
      <c r="J33" s="12">
        <f t="shared" si="7"/>
        <v>0</v>
      </c>
      <c r="K33" s="12">
        <f t="shared" si="8"/>
        <v>0</v>
      </c>
      <c r="L33" s="13">
        <f t="shared" si="9"/>
        <v>0</v>
      </c>
      <c r="M33" s="9"/>
      <c r="N33" s="5"/>
      <c r="O33" s="5"/>
      <c r="P33" s="3"/>
    </row>
    <row r="34" spans="1:16" ht="13.5" thickBot="1">
      <c r="A34" s="55"/>
      <c r="B34" s="56"/>
      <c r="C34" s="57">
        <f t="shared" si="0"/>
        <v>0</v>
      </c>
      <c r="D34" s="57">
        <f t="shared" si="1"/>
        <v>0</v>
      </c>
      <c r="E34" s="57">
        <f t="shared" si="2"/>
        <v>0</v>
      </c>
      <c r="F34" s="57">
        <f t="shared" si="3"/>
        <v>0</v>
      </c>
      <c r="G34" s="57">
        <f t="shared" si="4"/>
        <v>0</v>
      </c>
      <c r="H34" s="57">
        <f t="shared" si="5"/>
        <v>0</v>
      </c>
      <c r="I34" s="57">
        <f t="shared" si="6"/>
        <v>0</v>
      </c>
      <c r="J34" s="12">
        <f t="shared" si="7"/>
        <v>0</v>
      </c>
      <c r="K34" s="12">
        <f t="shared" si="8"/>
        <v>0</v>
      </c>
      <c r="L34" s="13">
        <f t="shared" si="9"/>
        <v>0</v>
      </c>
      <c r="M34" s="9"/>
      <c r="N34" s="5"/>
      <c r="O34" s="5"/>
      <c r="P34" s="3"/>
    </row>
    <row r="35" spans="1:16" ht="13.5" thickBot="1">
      <c r="A35" s="55"/>
      <c r="B35" s="56"/>
      <c r="C35" s="57">
        <f t="shared" si="0"/>
        <v>0</v>
      </c>
      <c r="D35" s="57">
        <f t="shared" si="1"/>
        <v>0</v>
      </c>
      <c r="E35" s="57">
        <f t="shared" si="2"/>
        <v>0</v>
      </c>
      <c r="F35" s="57">
        <f t="shared" si="3"/>
        <v>0</v>
      </c>
      <c r="G35" s="57">
        <f t="shared" si="4"/>
        <v>0</v>
      </c>
      <c r="H35" s="57">
        <f t="shared" si="5"/>
        <v>0</v>
      </c>
      <c r="I35" s="57">
        <f t="shared" si="6"/>
        <v>0</v>
      </c>
      <c r="J35" s="12">
        <f t="shared" si="7"/>
        <v>0</v>
      </c>
      <c r="K35" s="12">
        <f t="shared" si="8"/>
        <v>0</v>
      </c>
      <c r="L35" s="13">
        <f t="shared" si="9"/>
        <v>0</v>
      </c>
      <c r="M35" s="9"/>
      <c r="N35" s="5"/>
      <c r="O35" s="5"/>
      <c r="P35" s="3"/>
    </row>
    <row r="36" spans="1:16" ht="13.5" thickBot="1">
      <c r="A36" s="55"/>
      <c r="B36" s="56"/>
      <c r="C36" s="57">
        <f t="shared" si="0"/>
        <v>0</v>
      </c>
      <c r="D36" s="57">
        <f>B36*$B$8</f>
        <v>0</v>
      </c>
      <c r="E36" s="57">
        <f>B36*$B$9</f>
        <v>0</v>
      </c>
      <c r="F36" s="57">
        <f>D36-E36</f>
        <v>0</v>
      </c>
      <c r="G36" s="57">
        <f>E36/$B$12</f>
        <v>0</v>
      </c>
      <c r="H36" s="57">
        <f>(B36*$B$10)-((G36*($B$14))/2)</f>
        <v>0</v>
      </c>
      <c r="I36" s="57">
        <f>(B36*$B$10)-((J36*($B$15))/5)</f>
        <v>0</v>
      </c>
      <c r="J36" s="12">
        <f>(D36/$B$13)</f>
        <v>0</v>
      </c>
      <c r="K36" s="12">
        <f>D36+G36+H36</f>
        <v>0</v>
      </c>
      <c r="L36" s="13">
        <f>$B$11*(D36+I36)</f>
        <v>0</v>
      </c>
      <c r="M36" s="9"/>
      <c r="N36" s="6"/>
      <c r="O36" s="6"/>
      <c r="P36" s="3"/>
    </row>
    <row r="37" spans="1:16" ht="13.5" thickBot="1">
      <c r="A37" s="55"/>
      <c r="B37" s="56"/>
      <c r="C37" s="57">
        <f t="shared" si="0"/>
        <v>0</v>
      </c>
      <c r="D37" s="57">
        <f>B37*$B$8</f>
        <v>0</v>
      </c>
      <c r="E37" s="57">
        <f>B37*$B$9</f>
        <v>0</v>
      </c>
      <c r="F37" s="57">
        <f>D37-E37</f>
        <v>0</v>
      </c>
      <c r="G37" s="57">
        <f>E37/$B$12</f>
        <v>0</v>
      </c>
      <c r="H37" s="57">
        <f>(B37*$B$10)-((G37*($B$14))/2)</f>
        <v>0</v>
      </c>
      <c r="I37" s="57">
        <f>(B37*$B$10)-((J37*($B$15))/5)</f>
        <v>0</v>
      </c>
      <c r="J37" s="12">
        <f>(D37/$B$13)</f>
        <v>0</v>
      </c>
      <c r="K37" s="12">
        <f>D37+G37+H37</f>
        <v>0</v>
      </c>
      <c r="L37" s="13">
        <f>$B$11*(D37+I37)</f>
        <v>0</v>
      </c>
      <c r="M37" s="9"/>
      <c r="N37" s="6"/>
      <c r="O37" s="6"/>
      <c r="P37" s="3"/>
    </row>
    <row r="38" spans="1:16" ht="13.5" thickBot="1">
      <c r="A38" s="58" t="s">
        <v>4</v>
      </c>
      <c r="B38" s="59">
        <f>SUM(B26:B37)</f>
        <v>45000</v>
      </c>
      <c r="C38" s="59">
        <f aca="true" t="shared" si="10" ref="C38:L38">SUM(C26:C37)</f>
        <v>9757.377000000002</v>
      </c>
      <c r="D38" s="59">
        <f t="shared" si="10"/>
        <v>8280</v>
      </c>
      <c r="E38" s="59">
        <f t="shared" si="10"/>
        <v>3312</v>
      </c>
      <c r="F38" s="59">
        <f t="shared" si="10"/>
        <v>4968</v>
      </c>
      <c r="G38" s="59">
        <f t="shared" si="10"/>
        <v>3244.8635206347326</v>
      </c>
      <c r="H38" s="59">
        <f t="shared" si="10"/>
        <v>1365.5036562259459</v>
      </c>
      <c r="I38" s="59">
        <f t="shared" si="10"/>
        <v>772.6222222222223</v>
      </c>
      <c r="J38" s="14">
        <f t="shared" si="10"/>
        <v>5111.111111111111</v>
      </c>
      <c r="K38" s="14">
        <f t="shared" si="10"/>
        <v>12890.367176860678</v>
      </c>
      <c r="L38" s="14">
        <f t="shared" si="10"/>
        <v>45263.11111111111</v>
      </c>
      <c r="M38" s="7"/>
      <c r="N38" s="2"/>
      <c r="O38" s="2"/>
      <c r="P38" s="3"/>
    </row>
    <row r="39" spans="1:9" ht="13.5" thickBot="1">
      <c r="A39" s="53"/>
      <c r="B39" s="53"/>
      <c r="C39" s="53"/>
      <c r="D39" s="53"/>
      <c r="E39" s="53"/>
      <c r="F39" s="53"/>
      <c r="G39" s="53"/>
      <c r="H39" s="53"/>
      <c r="I39" s="53"/>
    </row>
    <row r="40" spans="1:12" ht="19.5" thickBot="1">
      <c r="A40" s="106" t="s">
        <v>27</v>
      </c>
      <c r="B40" s="107"/>
      <c r="C40" s="107"/>
      <c r="D40" s="107"/>
      <c r="E40" s="107"/>
      <c r="F40" s="107"/>
      <c r="G40" s="107"/>
      <c r="H40" s="60"/>
      <c r="I40" s="78"/>
      <c r="J40" s="121"/>
      <c r="K40" s="121"/>
      <c r="L40" s="121"/>
    </row>
    <row r="41" spans="1:12" ht="12.75">
      <c r="A41" s="100" t="s">
        <v>1</v>
      </c>
      <c r="B41" s="104" t="s">
        <v>110</v>
      </c>
      <c r="C41" s="104" t="s">
        <v>111</v>
      </c>
      <c r="D41" s="104" t="s">
        <v>112</v>
      </c>
      <c r="E41" s="95" t="s">
        <v>25</v>
      </c>
      <c r="F41" s="95" t="s">
        <v>113</v>
      </c>
      <c r="G41" s="122" t="s">
        <v>114</v>
      </c>
      <c r="H41" s="122" t="s">
        <v>115</v>
      </c>
      <c r="I41" s="79"/>
      <c r="J41" s="119"/>
      <c r="K41" s="119"/>
      <c r="L41" s="119"/>
    </row>
    <row r="42" spans="1:12" ht="61.5" customHeight="1" thickBot="1">
      <c r="A42" s="101"/>
      <c r="B42" s="105"/>
      <c r="C42" s="105"/>
      <c r="D42" s="105"/>
      <c r="E42" s="105"/>
      <c r="F42" s="105"/>
      <c r="G42" s="123"/>
      <c r="H42" s="123"/>
      <c r="I42" s="80"/>
      <c r="J42" s="120"/>
      <c r="K42" s="120"/>
      <c r="L42" s="120"/>
    </row>
    <row r="43" spans="1:12" ht="13.5" thickBot="1">
      <c r="A43" s="61" t="str">
        <f>A26</f>
        <v>Area A</v>
      </c>
      <c r="B43" s="62">
        <f>G26+H26</f>
        <v>1024.526039302373</v>
      </c>
      <c r="C43" s="62">
        <f aca="true" t="shared" si="11" ref="C43:C54">(B43/($B$18+1))</f>
        <v>93.13873084567027</v>
      </c>
      <c r="D43" s="62">
        <f aca="true" t="shared" si="12" ref="D43:D54">C43</f>
        <v>93.13873084567027</v>
      </c>
      <c r="E43" s="63">
        <f aca="true" t="shared" si="13" ref="E43:E54">D43/$B$19</f>
        <v>7.761560903805855</v>
      </c>
      <c r="F43" s="64">
        <f>ROUNDUP((E43/$B$20),0)</f>
        <v>2</v>
      </c>
      <c r="G43" s="65">
        <f>(F43/$B$21)</f>
        <v>0.4</v>
      </c>
      <c r="H43" s="66">
        <f>ROUNDUP((F43/$B$21),0)</f>
        <v>1</v>
      </c>
      <c r="I43" s="81"/>
      <c r="J43" s="83"/>
      <c r="K43" s="84"/>
      <c r="L43" s="84"/>
    </row>
    <row r="44" spans="1:12" ht="13.5" thickBot="1">
      <c r="A44" s="61" t="str">
        <f>A27</f>
        <v>Area B</v>
      </c>
      <c r="B44" s="62">
        <f>G27+H27</f>
        <v>512.2630196511865</v>
      </c>
      <c r="C44" s="62">
        <f t="shared" si="11"/>
        <v>46.56936542283513</v>
      </c>
      <c r="D44" s="62">
        <f t="shared" si="12"/>
        <v>46.56936542283513</v>
      </c>
      <c r="E44" s="63">
        <f t="shared" si="13"/>
        <v>3.8807804519029276</v>
      </c>
      <c r="F44" s="64">
        <f aca="true" t="shared" si="14" ref="F44:F54">ROUNDUP((E44/$B$20),0)</f>
        <v>1</v>
      </c>
      <c r="G44" s="65">
        <f aca="true" t="shared" si="15" ref="G44:G54">(F44/$B$21)</f>
        <v>0.2</v>
      </c>
      <c r="H44" s="66">
        <f aca="true" t="shared" si="16" ref="H44:H54">ROUNDUP((F44/$B$21),0)</f>
        <v>1</v>
      </c>
      <c r="I44" s="81"/>
      <c r="J44" s="83"/>
      <c r="K44" s="84"/>
      <c r="L44" s="84"/>
    </row>
    <row r="45" spans="1:12" ht="13.5" thickBot="1">
      <c r="A45" s="61" t="str">
        <f>A28</f>
        <v>Area C</v>
      </c>
      <c r="B45" s="62">
        <f>G28+H28</f>
        <v>3073.578117907119</v>
      </c>
      <c r="C45" s="62">
        <f t="shared" si="11"/>
        <v>279.41619253701083</v>
      </c>
      <c r="D45" s="62">
        <f t="shared" si="12"/>
        <v>279.41619253701083</v>
      </c>
      <c r="E45" s="63">
        <f t="shared" si="13"/>
        <v>23.28468271141757</v>
      </c>
      <c r="F45" s="64">
        <f t="shared" si="14"/>
        <v>4</v>
      </c>
      <c r="G45" s="65">
        <f t="shared" si="15"/>
        <v>0.8</v>
      </c>
      <c r="H45" s="66">
        <f t="shared" si="16"/>
        <v>1</v>
      </c>
      <c r="I45" s="81"/>
      <c r="J45" s="83"/>
      <c r="K45" s="84"/>
      <c r="L45" s="84"/>
    </row>
    <row r="46" spans="1:12" ht="13.5" thickBot="1">
      <c r="A46" s="61">
        <f aca="true" t="shared" si="17" ref="A46:A54">A29</f>
        <v>0</v>
      </c>
      <c r="B46" s="62">
        <f aca="true" t="shared" si="18" ref="B46:B52">G29+H29</f>
        <v>0</v>
      </c>
      <c r="C46" s="62">
        <f t="shared" si="11"/>
        <v>0</v>
      </c>
      <c r="D46" s="62">
        <f t="shared" si="12"/>
        <v>0</v>
      </c>
      <c r="E46" s="63">
        <f t="shared" si="13"/>
        <v>0</v>
      </c>
      <c r="F46" s="64">
        <f t="shared" si="14"/>
        <v>0</v>
      </c>
      <c r="G46" s="65">
        <f t="shared" si="15"/>
        <v>0</v>
      </c>
      <c r="H46" s="66">
        <f t="shared" si="16"/>
        <v>0</v>
      </c>
      <c r="I46" s="81"/>
      <c r="J46" s="83"/>
      <c r="K46" s="84"/>
      <c r="L46" s="84"/>
    </row>
    <row r="47" spans="1:12" ht="13.5" thickBot="1">
      <c r="A47" s="61">
        <f t="shared" si="17"/>
        <v>0</v>
      </c>
      <c r="B47" s="62">
        <f t="shared" si="18"/>
        <v>0</v>
      </c>
      <c r="C47" s="62">
        <f t="shared" si="11"/>
        <v>0</v>
      </c>
      <c r="D47" s="62">
        <f t="shared" si="12"/>
        <v>0</v>
      </c>
      <c r="E47" s="63">
        <f t="shared" si="13"/>
        <v>0</v>
      </c>
      <c r="F47" s="64">
        <f t="shared" si="14"/>
        <v>0</v>
      </c>
      <c r="G47" s="65">
        <f t="shared" si="15"/>
        <v>0</v>
      </c>
      <c r="H47" s="66">
        <f t="shared" si="16"/>
        <v>0</v>
      </c>
      <c r="I47" s="81"/>
      <c r="J47" s="83"/>
      <c r="K47" s="84"/>
      <c r="L47" s="84"/>
    </row>
    <row r="48" spans="1:12" ht="13.5" thickBot="1">
      <c r="A48" s="61">
        <f t="shared" si="17"/>
        <v>0</v>
      </c>
      <c r="B48" s="62">
        <f t="shared" si="18"/>
        <v>0</v>
      </c>
      <c r="C48" s="62">
        <f t="shared" si="11"/>
        <v>0</v>
      </c>
      <c r="D48" s="62">
        <f t="shared" si="12"/>
        <v>0</v>
      </c>
      <c r="E48" s="63">
        <f t="shared" si="13"/>
        <v>0</v>
      </c>
      <c r="F48" s="64">
        <f t="shared" si="14"/>
        <v>0</v>
      </c>
      <c r="G48" s="65">
        <f t="shared" si="15"/>
        <v>0</v>
      </c>
      <c r="H48" s="66">
        <f t="shared" si="16"/>
        <v>0</v>
      </c>
      <c r="I48" s="81"/>
      <c r="J48" s="83"/>
      <c r="K48" s="84"/>
      <c r="L48" s="84"/>
    </row>
    <row r="49" spans="1:12" ht="13.5" thickBot="1">
      <c r="A49" s="61">
        <f t="shared" si="17"/>
        <v>0</v>
      </c>
      <c r="B49" s="62">
        <f t="shared" si="18"/>
        <v>0</v>
      </c>
      <c r="C49" s="62">
        <f t="shared" si="11"/>
        <v>0</v>
      </c>
      <c r="D49" s="62">
        <f t="shared" si="12"/>
        <v>0</v>
      </c>
      <c r="E49" s="63">
        <f t="shared" si="13"/>
        <v>0</v>
      </c>
      <c r="F49" s="64">
        <f t="shared" si="14"/>
        <v>0</v>
      </c>
      <c r="G49" s="65">
        <f t="shared" si="15"/>
        <v>0</v>
      </c>
      <c r="H49" s="66">
        <f t="shared" si="16"/>
        <v>0</v>
      </c>
      <c r="I49" s="81"/>
      <c r="J49" s="83"/>
      <c r="K49" s="84"/>
      <c r="L49" s="84"/>
    </row>
    <row r="50" spans="1:12" ht="13.5" thickBot="1">
      <c r="A50" s="61">
        <f t="shared" si="17"/>
        <v>0</v>
      </c>
      <c r="B50" s="62">
        <f t="shared" si="18"/>
        <v>0</v>
      </c>
      <c r="C50" s="62">
        <f t="shared" si="11"/>
        <v>0</v>
      </c>
      <c r="D50" s="62">
        <f t="shared" si="12"/>
        <v>0</v>
      </c>
      <c r="E50" s="63">
        <f t="shared" si="13"/>
        <v>0</v>
      </c>
      <c r="F50" s="64">
        <f t="shared" si="14"/>
        <v>0</v>
      </c>
      <c r="G50" s="65">
        <f t="shared" si="15"/>
        <v>0</v>
      </c>
      <c r="H50" s="66">
        <f t="shared" si="16"/>
        <v>0</v>
      </c>
      <c r="I50" s="81"/>
      <c r="J50" s="83"/>
      <c r="K50" s="84"/>
      <c r="L50" s="84"/>
    </row>
    <row r="51" spans="1:12" ht="13.5" thickBot="1">
      <c r="A51" s="61">
        <f t="shared" si="17"/>
        <v>0</v>
      </c>
      <c r="B51" s="62">
        <f t="shared" si="18"/>
        <v>0</v>
      </c>
      <c r="C51" s="62">
        <f t="shared" si="11"/>
        <v>0</v>
      </c>
      <c r="D51" s="62">
        <f t="shared" si="12"/>
        <v>0</v>
      </c>
      <c r="E51" s="63">
        <f t="shared" si="13"/>
        <v>0</v>
      </c>
      <c r="F51" s="64">
        <f t="shared" si="14"/>
        <v>0</v>
      </c>
      <c r="G51" s="65">
        <f t="shared" si="15"/>
        <v>0</v>
      </c>
      <c r="H51" s="66">
        <f t="shared" si="16"/>
        <v>0</v>
      </c>
      <c r="I51" s="81"/>
      <c r="J51" s="83"/>
      <c r="K51" s="84"/>
      <c r="L51" s="84"/>
    </row>
    <row r="52" spans="1:12" ht="13.5" thickBot="1">
      <c r="A52" s="61">
        <f t="shared" si="17"/>
        <v>0</v>
      </c>
      <c r="B52" s="62">
        <f t="shared" si="18"/>
        <v>0</v>
      </c>
      <c r="C52" s="62">
        <f t="shared" si="11"/>
        <v>0</v>
      </c>
      <c r="D52" s="62">
        <f t="shared" si="12"/>
        <v>0</v>
      </c>
      <c r="E52" s="63">
        <f t="shared" si="13"/>
        <v>0</v>
      </c>
      <c r="F52" s="64">
        <f t="shared" si="14"/>
        <v>0</v>
      </c>
      <c r="G52" s="65">
        <f t="shared" si="15"/>
        <v>0</v>
      </c>
      <c r="H52" s="66">
        <f t="shared" si="16"/>
        <v>0</v>
      </c>
      <c r="I52" s="81"/>
      <c r="J52" s="83"/>
      <c r="K52" s="84"/>
      <c r="L52" s="84"/>
    </row>
    <row r="53" spans="1:12" ht="13.5" thickBot="1">
      <c r="A53" s="61">
        <f t="shared" si="17"/>
        <v>0</v>
      </c>
      <c r="B53" s="62">
        <f>G36+H36</f>
        <v>0</v>
      </c>
      <c r="C53" s="62">
        <f t="shared" si="11"/>
        <v>0</v>
      </c>
      <c r="D53" s="62">
        <f t="shared" si="12"/>
        <v>0</v>
      </c>
      <c r="E53" s="63">
        <f t="shared" si="13"/>
        <v>0</v>
      </c>
      <c r="F53" s="64">
        <f t="shared" si="14"/>
        <v>0</v>
      </c>
      <c r="G53" s="65">
        <f t="shared" si="15"/>
        <v>0</v>
      </c>
      <c r="H53" s="66">
        <f t="shared" si="16"/>
        <v>0</v>
      </c>
      <c r="I53" s="81"/>
      <c r="J53" s="83"/>
      <c r="K53" s="84"/>
      <c r="L53" s="84"/>
    </row>
    <row r="54" spans="1:12" ht="13.5" thickBot="1">
      <c r="A54" s="61">
        <f t="shared" si="17"/>
        <v>0</v>
      </c>
      <c r="B54" s="62">
        <f>G37+H37</f>
        <v>0</v>
      </c>
      <c r="C54" s="62">
        <f t="shared" si="11"/>
        <v>0</v>
      </c>
      <c r="D54" s="62">
        <f t="shared" si="12"/>
        <v>0</v>
      </c>
      <c r="E54" s="63">
        <f t="shared" si="13"/>
        <v>0</v>
      </c>
      <c r="F54" s="64">
        <f t="shared" si="14"/>
        <v>0</v>
      </c>
      <c r="G54" s="65">
        <f t="shared" si="15"/>
        <v>0</v>
      </c>
      <c r="H54" s="66">
        <f t="shared" si="16"/>
        <v>0</v>
      </c>
      <c r="I54" s="81"/>
      <c r="J54" s="83"/>
      <c r="K54" s="84"/>
      <c r="L54" s="84"/>
    </row>
    <row r="55" spans="1:12" ht="13.5" thickBot="1">
      <c r="A55" s="58" t="s">
        <v>4</v>
      </c>
      <c r="B55" s="67">
        <f aca="true" t="shared" si="19" ref="B55:H55">SUM(B43:B45)</f>
        <v>4610.367176860678</v>
      </c>
      <c r="C55" s="67">
        <f t="shared" si="19"/>
        <v>419.12428880551624</v>
      </c>
      <c r="D55" s="67">
        <f t="shared" si="19"/>
        <v>419.12428880551624</v>
      </c>
      <c r="E55" s="67">
        <f t="shared" si="19"/>
        <v>34.927024067126354</v>
      </c>
      <c r="F55" s="67">
        <f t="shared" si="19"/>
        <v>7</v>
      </c>
      <c r="G55" s="68">
        <f t="shared" si="19"/>
        <v>1.4000000000000001</v>
      </c>
      <c r="H55" s="69">
        <f t="shared" si="19"/>
        <v>3</v>
      </c>
      <c r="I55" s="82"/>
      <c r="J55" s="85"/>
      <c r="K55" s="85"/>
      <c r="L55" s="85"/>
    </row>
    <row r="56" spans="1:12" ht="13.5" thickBot="1">
      <c r="A56" s="53"/>
      <c r="B56" s="53"/>
      <c r="C56" s="53"/>
      <c r="D56" s="53"/>
      <c r="E56" s="53"/>
      <c r="F56" s="53"/>
      <c r="G56" s="53"/>
      <c r="H56" s="53"/>
      <c r="I56" s="53"/>
      <c r="J56" s="34"/>
      <c r="K56" s="34"/>
      <c r="L56" s="34"/>
    </row>
    <row r="57" spans="1:9" ht="18.75" thickBot="1">
      <c r="A57" s="106" t="s">
        <v>32</v>
      </c>
      <c r="B57" s="107"/>
      <c r="C57" s="107"/>
      <c r="D57" s="107"/>
      <c r="E57" s="108"/>
      <c r="F57" s="53"/>
      <c r="G57" s="53"/>
      <c r="H57" s="53"/>
      <c r="I57" s="53"/>
    </row>
    <row r="58" spans="1:9" ht="12.75">
      <c r="A58" s="118" t="s">
        <v>1</v>
      </c>
      <c r="B58" s="95" t="s">
        <v>30</v>
      </c>
      <c r="C58" s="95" t="s">
        <v>31</v>
      </c>
      <c r="D58" s="95" t="s">
        <v>116</v>
      </c>
      <c r="E58" s="95" t="s">
        <v>117</v>
      </c>
      <c r="F58" s="53"/>
      <c r="G58" s="53"/>
      <c r="H58" s="53"/>
      <c r="I58" s="53"/>
    </row>
    <row r="59" spans="1:9" ht="27" customHeight="1" thickBot="1">
      <c r="A59" s="101"/>
      <c r="B59" s="105"/>
      <c r="C59" s="105"/>
      <c r="D59" s="105"/>
      <c r="E59" s="105"/>
      <c r="F59" s="53"/>
      <c r="G59" s="53"/>
      <c r="H59" s="53"/>
      <c r="I59" s="53"/>
    </row>
    <row r="60" spans="1:9" ht="13.5" thickBot="1">
      <c r="A60" s="61" t="str">
        <f>A26</f>
        <v>Area A</v>
      </c>
      <c r="B60" s="62">
        <f>D26*0.5</f>
        <v>920</v>
      </c>
      <c r="C60" s="62">
        <f>G26+H26+(D26*0.5)</f>
        <v>1944.526039302373</v>
      </c>
      <c r="D60" s="62">
        <f>L26*0.5</f>
        <v>5029.234567901234</v>
      </c>
      <c r="E60" s="62">
        <f>L26*0.5</f>
        <v>5029.234567901234</v>
      </c>
      <c r="F60" s="53"/>
      <c r="G60" s="53"/>
      <c r="H60" s="53"/>
      <c r="I60" s="53"/>
    </row>
    <row r="61" spans="1:9" ht="13.5" thickBot="1">
      <c r="A61" s="61" t="str">
        <f>A27</f>
        <v>Area B</v>
      </c>
      <c r="B61" s="62">
        <f>D27*0.5</f>
        <v>460</v>
      </c>
      <c r="C61" s="62">
        <f>G27+H27+(D27*0.5)</f>
        <v>972.2630196511865</v>
      </c>
      <c r="D61" s="62">
        <f>L27*0.5</f>
        <v>2514.617283950617</v>
      </c>
      <c r="E61" s="62">
        <f>L27*0.5</f>
        <v>2514.617283950617</v>
      </c>
      <c r="F61" s="53"/>
      <c r="G61" s="53"/>
      <c r="H61" s="53"/>
      <c r="I61" s="53"/>
    </row>
    <row r="62" spans="1:9" ht="13.5" thickBot="1">
      <c r="A62" s="61" t="str">
        <f>A28</f>
        <v>Area C</v>
      </c>
      <c r="B62" s="62">
        <f>D28*0.5</f>
        <v>2760</v>
      </c>
      <c r="C62" s="62">
        <f>G28+H28+(D28*0.5)</f>
        <v>5833.578117907119</v>
      </c>
      <c r="D62" s="62">
        <f>L28*0.5</f>
        <v>15087.703703703703</v>
      </c>
      <c r="E62" s="62">
        <f>L28*0.5</f>
        <v>15087.703703703703</v>
      </c>
      <c r="F62" s="53"/>
      <c r="G62" s="53"/>
      <c r="H62" s="53"/>
      <c r="I62" s="53"/>
    </row>
    <row r="63" spans="1:9" ht="13.5" thickBot="1">
      <c r="A63" s="61">
        <f aca="true" t="shared" si="20" ref="A63:A71">A29</f>
        <v>0</v>
      </c>
      <c r="B63" s="62">
        <f aca="true" t="shared" si="21" ref="B63:B71">D29*0.5</f>
        <v>0</v>
      </c>
      <c r="C63" s="62">
        <f aca="true" t="shared" si="22" ref="C63:C71">G29+H29+(D29*0.5)</f>
        <v>0</v>
      </c>
      <c r="D63" s="62">
        <f aca="true" t="shared" si="23" ref="D63:D71">L29*0.5</f>
        <v>0</v>
      </c>
      <c r="E63" s="62">
        <f aca="true" t="shared" si="24" ref="E63:E71">L29*0.5</f>
        <v>0</v>
      </c>
      <c r="F63" s="53"/>
      <c r="G63" s="53"/>
      <c r="H63" s="53"/>
      <c r="I63" s="53"/>
    </row>
    <row r="64" spans="1:9" ht="13.5" thickBot="1">
      <c r="A64" s="61">
        <f t="shared" si="20"/>
        <v>0</v>
      </c>
      <c r="B64" s="62">
        <f t="shared" si="21"/>
        <v>0</v>
      </c>
      <c r="C64" s="62">
        <f t="shared" si="22"/>
        <v>0</v>
      </c>
      <c r="D64" s="62">
        <f t="shared" si="23"/>
        <v>0</v>
      </c>
      <c r="E64" s="62">
        <f t="shared" si="24"/>
        <v>0</v>
      </c>
      <c r="F64" s="53"/>
      <c r="G64" s="53"/>
      <c r="H64" s="53"/>
      <c r="I64" s="53"/>
    </row>
    <row r="65" spans="1:9" ht="13.5" thickBot="1">
      <c r="A65" s="61">
        <f t="shared" si="20"/>
        <v>0</v>
      </c>
      <c r="B65" s="62">
        <f t="shared" si="21"/>
        <v>0</v>
      </c>
      <c r="C65" s="62">
        <f t="shared" si="22"/>
        <v>0</v>
      </c>
      <c r="D65" s="62">
        <f t="shared" si="23"/>
        <v>0</v>
      </c>
      <c r="E65" s="62">
        <f t="shared" si="24"/>
        <v>0</v>
      </c>
      <c r="F65" s="53"/>
      <c r="G65" s="53"/>
      <c r="H65" s="53"/>
      <c r="I65" s="53"/>
    </row>
    <row r="66" spans="1:9" ht="13.5" thickBot="1">
      <c r="A66" s="61">
        <f t="shared" si="20"/>
        <v>0</v>
      </c>
      <c r="B66" s="62">
        <f t="shared" si="21"/>
        <v>0</v>
      </c>
      <c r="C66" s="62">
        <f t="shared" si="22"/>
        <v>0</v>
      </c>
      <c r="D66" s="62">
        <f t="shared" si="23"/>
        <v>0</v>
      </c>
      <c r="E66" s="62">
        <f t="shared" si="24"/>
        <v>0</v>
      </c>
      <c r="F66" s="53"/>
      <c r="G66" s="53"/>
      <c r="H66" s="53"/>
      <c r="I66" s="53"/>
    </row>
    <row r="67" spans="1:9" ht="13.5" thickBot="1">
      <c r="A67" s="61">
        <f t="shared" si="20"/>
        <v>0</v>
      </c>
      <c r="B67" s="62">
        <f t="shared" si="21"/>
        <v>0</v>
      </c>
      <c r="C67" s="62">
        <f t="shared" si="22"/>
        <v>0</v>
      </c>
      <c r="D67" s="62">
        <f t="shared" si="23"/>
        <v>0</v>
      </c>
      <c r="E67" s="62">
        <f t="shared" si="24"/>
        <v>0</v>
      </c>
      <c r="F67" s="53"/>
      <c r="G67" s="53"/>
      <c r="H67" s="53"/>
      <c r="I67" s="53"/>
    </row>
    <row r="68" spans="1:9" ht="13.5" thickBot="1">
      <c r="A68" s="61">
        <f t="shared" si="20"/>
        <v>0</v>
      </c>
      <c r="B68" s="62">
        <f t="shared" si="21"/>
        <v>0</v>
      </c>
      <c r="C68" s="62">
        <f t="shared" si="22"/>
        <v>0</v>
      </c>
      <c r="D68" s="62">
        <f t="shared" si="23"/>
        <v>0</v>
      </c>
      <c r="E68" s="62">
        <f t="shared" si="24"/>
        <v>0</v>
      </c>
      <c r="F68" s="53"/>
      <c r="G68" s="53"/>
      <c r="H68" s="53"/>
      <c r="I68" s="53"/>
    </row>
    <row r="69" spans="1:9" ht="13.5" thickBot="1">
      <c r="A69" s="61">
        <f t="shared" si="20"/>
        <v>0</v>
      </c>
      <c r="B69" s="62">
        <f t="shared" si="21"/>
        <v>0</v>
      </c>
      <c r="C69" s="62">
        <f t="shared" si="22"/>
        <v>0</v>
      </c>
      <c r="D69" s="62">
        <f t="shared" si="23"/>
        <v>0</v>
      </c>
      <c r="E69" s="62">
        <f t="shared" si="24"/>
        <v>0</v>
      </c>
      <c r="F69" s="53"/>
      <c r="G69" s="53"/>
      <c r="H69" s="53"/>
      <c r="I69" s="53"/>
    </row>
    <row r="70" spans="1:9" ht="13.5" thickBot="1">
      <c r="A70" s="61">
        <f t="shared" si="20"/>
        <v>0</v>
      </c>
      <c r="B70" s="62">
        <f t="shared" si="21"/>
        <v>0</v>
      </c>
      <c r="C70" s="62">
        <f t="shared" si="22"/>
        <v>0</v>
      </c>
      <c r="D70" s="62">
        <f t="shared" si="23"/>
        <v>0</v>
      </c>
      <c r="E70" s="62">
        <f t="shared" si="24"/>
        <v>0</v>
      </c>
      <c r="F70" s="53"/>
      <c r="G70" s="53"/>
      <c r="H70" s="53"/>
      <c r="I70" s="53"/>
    </row>
    <row r="71" spans="1:9" ht="13.5" thickBot="1">
      <c r="A71" s="61">
        <f t="shared" si="20"/>
        <v>0</v>
      </c>
      <c r="B71" s="62">
        <f t="shared" si="21"/>
        <v>0</v>
      </c>
      <c r="C71" s="62">
        <f t="shared" si="22"/>
        <v>0</v>
      </c>
      <c r="D71" s="62">
        <f t="shared" si="23"/>
        <v>0</v>
      </c>
      <c r="E71" s="62">
        <f t="shared" si="24"/>
        <v>0</v>
      </c>
      <c r="F71" s="53"/>
      <c r="G71" s="53"/>
      <c r="H71" s="53"/>
      <c r="I71" s="53"/>
    </row>
    <row r="72" spans="1:9" ht="13.5" thickBot="1">
      <c r="A72" s="58" t="s">
        <v>4</v>
      </c>
      <c r="B72" s="67">
        <f>SUM(B60:B71)</f>
        <v>4140</v>
      </c>
      <c r="C72" s="67">
        <f>SUM(C60:C71)</f>
        <v>8750.367176860678</v>
      </c>
      <c r="D72" s="67">
        <f>SUM(D60:D71)</f>
        <v>22631.555555555555</v>
      </c>
      <c r="E72" s="67">
        <f>SUM(E60:E71)</f>
        <v>22631.555555555555</v>
      </c>
      <c r="F72" s="53"/>
      <c r="G72" s="53"/>
      <c r="H72" s="53"/>
      <c r="I72" s="53"/>
    </row>
    <row r="73" spans="1:9" ht="12.75">
      <c r="A73" s="70"/>
      <c r="B73" s="70"/>
      <c r="C73" s="70"/>
      <c r="D73" s="70"/>
      <c r="E73" s="70"/>
      <c r="F73" s="53"/>
      <c r="G73" s="53"/>
      <c r="H73" s="53"/>
      <c r="I73" s="53"/>
    </row>
    <row r="74" spans="1:9" ht="13.5" thickBot="1">
      <c r="A74" s="53"/>
      <c r="B74" s="53"/>
      <c r="C74" s="53"/>
      <c r="D74" s="53"/>
      <c r="E74" s="53"/>
      <c r="F74" s="53"/>
      <c r="G74" s="53"/>
      <c r="H74" s="53"/>
      <c r="I74" s="53"/>
    </row>
    <row r="75" spans="1:9" ht="13.5" thickTop="1">
      <c r="A75" s="35" t="s">
        <v>123</v>
      </c>
      <c r="B75" s="71"/>
      <c r="C75" s="71"/>
      <c r="D75" s="71"/>
      <c r="E75" s="72"/>
      <c r="F75" s="53"/>
      <c r="G75" s="53"/>
      <c r="H75" s="53"/>
      <c r="I75" s="53"/>
    </row>
    <row r="76" spans="1:9" ht="12.75">
      <c r="A76" s="36" t="s">
        <v>121</v>
      </c>
      <c r="B76" s="73"/>
      <c r="C76" s="73"/>
      <c r="D76" s="73"/>
      <c r="E76" s="74"/>
      <c r="F76" s="53"/>
      <c r="G76" s="53"/>
      <c r="H76" s="53"/>
      <c r="I76" s="53"/>
    </row>
    <row r="77" spans="1:9" ht="12.75">
      <c r="A77" s="77" t="s">
        <v>122</v>
      </c>
      <c r="B77" s="73"/>
      <c r="C77" s="73"/>
      <c r="D77" s="73"/>
      <c r="E77" s="74"/>
      <c r="F77" s="53"/>
      <c r="G77" s="53"/>
      <c r="H77" s="53"/>
      <c r="I77" s="53"/>
    </row>
    <row r="78" spans="1:9" ht="13.5" thickBot="1">
      <c r="A78" s="37" t="s">
        <v>118</v>
      </c>
      <c r="B78" s="75"/>
      <c r="C78" s="75"/>
      <c r="D78" s="75"/>
      <c r="E78" s="76"/>
      <c r="F78" s="53"/>
      <c r="G78" s="53"/>
      <c r="H78" s="53"/>
      <c r="I78" s="53"/>
    </row>
    <row r="79" ht="13.5" thickTop="1"/>
    <row r="80" ht="12.75">
      <c r="A80" t="s">
        <v>124</v>
      </c>
    </row>
  </sheetData>
  <sheetProtection password="CF13" sheet="1" objects="1" scenarios="1" formatCells="0" formatColumns="0" formatRows="0" insertColumns="0" insertRows="0" pivotTables="0"/>
  <mergeCells count="48">
    <mergeCell ref="C5:M5"/>
    <mergeCell ref="C6:M6"/>
    <mergeCell ref="C7:M7"/>
    <mergeCell ref="C8:M8"/>
    <mergeCell ref="H24:H25"/>
    <mergeCell ref="C12:M12"/>
    <mergeCell ref="F24:F25"/>
    <mergeCell ref="C16:M16"/>
    <mergeCell ref="C17:M17"/>
    <mergeCell ref="J24:J25"/>
    <mergeCell ref="C9:M9"/>
    <mergeCell ref="C10:M10"/>
    <mergeCell ref="C11:M11"/>
    <mergeCell ref="D24:D25"/>
    <mergeCell ref="E24:E25"/>
    <mergeCell ref="G24:G25"/>
    <mergeCell ref="K24:K25"/>
    <mergeCell ref="L24:L25"/>
    <mergeCell ref="J40:L40"/>
    <mergeCell ref="A41:A42"/>
    <mergeCell ref="B41:B42"/>
    <mergeCell ref="C41:C42"/>
    <mergeCell ref="D41:D42"/>
    <mergeCell ref="E41:E42"/>
    <mergeCell ref="F41:F42"/>
    <mergeCell ref="G41:G42"/>
    <mergeCell ref="H41:H42"/>
    <mergeCell ref="J41:J42"/>
    <mergeCell ref="E58:E59"/>
    <mergeCell ref="A57:E57"/>
    <mergeCell ref="C18:M21"/>
    <mergeCell ref="A58:A59"/>
    <mergeCell ref="B58:B59"/>
    <mergeCell ref="C58:C59"/>
    <mergeCell ref="D58:D59"/>
    <mergeCell ref="K41:K42"/>
    <mergeCell ref="L41:L42"/>
    <mergeCell ref="A40:G40"/>
    <mergeCell ref="A2:N2"/>
    <mergeCell ref="N18:N21"/>
    <mergeCell ref="C14:M14"/>
    <mergeCell ref="I24:I25"/>
    <mergeCell ref="C15:M15"/>
    <mergeCell ref="C13:M13"/>
    <mergeCell ref="A23:L23"/>
    <mergeCell ref="A24:A25"/>
    <mergeCell ref="B24:B25"/>
    <mergeCell ref="C24:C25"/>
  </mergeCells>
  <conditionalFormatting sqref="A46:A54 A60:A71">
    <cfRule type="cellIs" priority="1" dxfId="0" operator="equal" stopIfTrue="1">
      <formula>0</formula>
    </cfRule>
  </conditionalFormatting>
  <dataValidations count="3">
    <dataValidation type="list" allowBlank="1" showInputMessage="1" showErrorMessage="1" prompt="use pull down to select MB per CGV" sqref="B18">
      <formula1>$Y$3:$AK$3</formula1>
    </dataValidation>
    <dataValidation type="list" allowBlank="1" showInputMessage="1" showErrorMessage="1" prompt="Use pull down to select CGV per CG" sqref="B19">
      <formula1>$AB$3:$AL$3</formula1>
    </dataValidation>
    <dataValidation type="list" allowBlank="1" showInputMessage="1" showErrorMessage="1" prompt="Suggested &lt; 10" sqref="B20">
      <formula1>$W$3:$AK$3</formula1>
    </dataValidation>
  </dataValidations>
  <hyperlinks>
    <hyperlink ref="A77" r:id="rId1" display="cwetzel@fh.org"/>
  </hyperlinks>
  <printOptions/>
  <pageMargins left="0.75" right="0.75" top="1" bottom="1" header="0.5" footer="0.5"/>
  <pageSetup fitToHeight="1" fitToWidth="1" orientation="landscape" scale="90" r:id="rId3"/>
  <drawing r:id="rId2"/>
</worksheet>
</file>

<file path=xl/worksheets/sheet2.xml><?xml version="1.0" encoding="utf-8"?>
<worksheet xmlns="http://schemas.openxmlformats.org/spreadsheetml/2006/main" xmlns:r="http://schemas.openxmlformats.org/officeDocument/2006/relationships">
  <dimension ref="B2:J56"/>
  <sheetViews>
    <sheetView zoomScalePageLayoutView="0" workbookViewId="0" topLeftCell="A1">
      <selection activeCell="B56" sqref="B56:H56"/>
    </sheetView>
  </sheetViews>
  <sheetFormatPr defaultColWidth="9.140625" defaultRowHeight="12.75"/>
  <cols>
    <col min="2" max="2" width="67.421875" style="0" customWidth="1"/>
    <col min="3" max="3" width="14.421875" style="0" customWidth="1"/>
    <col min="5" max="5" width="14.28125" style="0" customWidth="1"/>
    <col min="6" max="6" width="49.7109375" style="0" customWidth="1"/>
  </cols>
  <sheetData>
    <row r="2" spans="2:10" ht="60.75" customHeight="1">
      <c r="B2" s="130" t="s">
        <v>58</v>
      </c>
      <c r="C2" s="130"/>
      <c r="D2" s="130"/>
      <c r="E2" s="130"/>
      <c r="F2" s="130"/>
      <c r="G2" s="15"/>
      <c r="H2" s="15"/>
      <c r="I2" s="15"/>
      <c r="J2" s="15"/>
    </row>
    <row r="3" spans="2:6" ht="12.75">
      <c r="B3" s="11" t="s">
        <v>46</v>
      </c>
      <c r="C3" s="11" t="s">
        <v>61</v>
      </c>
      <c r="D3" s="11" t="s">
        <v>62</v>
      </c>
      <c r="E3" s="11" t="s">
        <v>59</v>
      </c>
      <c r="F3" s="11" t="s">
        <v>60</v>
      </c>
    </row>
    <row r="4" spans="2:6" ht="12.75">
      <c r="B4" s="16" t="s">
        <v>44</v>
      </c>
      <c r="C4" s="20"/>
      <c r="D4" s="24">
        <v>67556</v>
      </c>
      <c r="E4" s="16" t="s">
        <v>72</v>
      </c>
      <c r="F4" s="16" t="s">
        <v>69</v>
      </c>
    </row>
    <row r="5" spans="2:6" ht="12.75">
      <c r="B5" s="16" t="s">
        <v>17</v>
      </c>
      <c r="C5" s="17">
        <f>'CG Bene'!B9</f>
        <v>0.0736</v>
      </c>
      <c r="D5" s="19">
        <f>D4*C5</f>
        <v>4972.1215999999995</v>
      </c>
      <c r="E5" s="16" t="s">
        <v>48</v>
      </c>
      <c r="F5" s="16"/>
    </row>
    <row r="6" spans="2:6" ht="12.75">
      <c r="B6" s="16" t="s">
        <v>16</v>
      </c>
      <c r="C6" s="17">
        <v>0.158</v>
      </c>
      <c r="D6" s="19">
        <f>D4*C6</f>
        <v>10673.848</v>
      </c>
      <c r="E6" s="16" t="s">
        <v>47</v>
      </c>
      <c r="F6" s="16" t="s">
        <v>69</v>
      </c>
    </row>
    <row r="7" spans="2:6" ht="12.75">
      <c r="B7" s="16" t="s">
        <v>37</v>
      </c>
      <c r="C7" s="20"/>
      <c r="D7" s="25">
        <v>5</v>
      </c>
      <c r="E7" s="16" t="s">
        <v>49</v>
      </c>
      <c r="F7" s="16" t="s">
        <v>70</v>
      </c>
    </row>
    <row r="8" spans="2:6" ht="12.75">
      <c r="B8" s="16" t="s">
        <v>41</v>
      </c>
      <c r="C8" s="17">
        <f>D5/D4</f>
        <v>0.0736</v>
      </c>
      <c r="D8" s="19">
        <f>D4*C8</f>
        <v>4972.1215999999995</v>
      </c>
      <c r="E8" s="16" t="s">
        <v>48</v>
      </c>
      <c r="F8" s="16"/>
    </row>
    <row r="9" spans="2:6" ht="12.75">
      <c r="B9" s="16" t="s">
        <v>40</v>
      </c>
      <c r="C9" s="17">
        <f>D6/D4</f>
        <v>0.158</v>
      </c>
      <c r="D9" s="19">
        <f>D4*C9</f>
        <v>10673.848</v>
      </c>
      <c r="E9" s="16" t="s">
        <v>48</v>
      </c>
      <c r="F9" s="16"/>
    </row>
    <row r="10" spans="2:6" ht="12.75">
      <c r="B10" s="16" t="s">
        <v>38</v>
      </c>
      <c r="C10" s="17">
        <f>D10/D4</f>
        <v>0.10816211735449109</v>
      </c>
      <c r="D10" s="24">
        <v>7307</v>
      </c>
      <c r="E10" s="16" t="s">
        <v>73</v>
      </c>
      <c r="F10" s="16" t="s">
        <v>71</v>
      </c>
    </row>
    <row r="11" spans="2:6" ht="12.75">
      <c r="B11" s="16" t="s">
        <v>43</v>
      </c>
      <c r="C11" s="17">
        <f>D11/D4</f>
        <v>0.0721080782363274</v>
      </c>
      <c r="D11" s="19">
        <f>D10*(2/3)</f>
        <v>4871.333333333333</v>
      </c>
      <c r="E11" s="16" t="s">
        <v>48</v>
      </c>
      <c r="F11" s="16"/>
    </row>
    <row r="12" spans="2:6" ht="12.75">
      <c r="B12" s="11" t="s">
        <v>39</v>
      </c>
      <c r="C12" s="21"/>
      <c r="D12" s="23">
        <f>D6/D10</f>
        <v>1.4607702203366635</v>
      </c>
      <c r="E12" s="16" t="s">
        <v>48</v>
      </c>
      <c r="F12" s="16"/>
    </row>
    <row r="13" spans="2:6" ht="12.75">
      <c r="B13" s="11" t="s">
        <v>42</v>
      </c>
      <c r="C13" s="20"/>
      <c r="D13" s="23">
        <f>D5/D11</f>
        <v>1.0206900780073902</v>
      </c>
      <c r="E13" s="16" t="s">
        <v>48</v>
      </c>
      <c r="F13" s="16"/>
    </row>
    <row r="14" spans="2:6" ht="12.75">
      <c r="B14" s="18" t="str">
        <f>'CG Bene'!A14</f>
        <v>% of women who gave birth less than 24 months since preceding birth</v>
      </c>
      <c r="C14" s="26">
        <v>0.213</v>
      </c>
      <c r="D14" s="22"/>
      <c r="E14" s="16" t="s">
        <v>74</v>
      </c>
      <c r="F14" s="16" t="s">
        <v>68</v>
      </c>
    </row>
    <row r="15" spans="2:6" ht="12.75">
      <c r="B15" s="18" t="str">
        <f>'CG Bene'!A15</f>
        <v>% of women who gave birth less than 60 months since preceding birth</v>
      </c>
      <c r="C15" s="26">
        <v>0.91</v>
      </c>
      <c r="D15" s="22"/>
      <c r="E15" s="16" t="s">
        <v>74</v>
      </c>
      <c r="F15" s="16" t="s">
        <v>68</v>
      </c>
    </row>
    <row r="17" spans="2:6" ht="12.75">
      <c r="B17" s="11" t="s">
        <v>45</v>
      </c>
      <c r="C17" s="11" t="s">
        <v>61</v>
      </c>
      <c r="D17" s="11" t="s">
        <v>62</v>
      </c>
      <c r="E17" s="11" t="s">
        <v>75</v>
      </c>
      <c r="F17" s="11" t="s">
        <v>60</v>
      </c>
    </row>
    <row r="18" spans="2:6" ht="12.75">
      <c r="B18" s="16" t="s">
        <v>44</v>
      </c>
      <c r="C18" s="20"/>
      <c r="D18" s="24">
        <v>57147</v>
      </c>
      <c r="E18" s="16" t="s">
        <v>79</v>
      </c>
      <c r="F18" s="16" t="s">
        <v>78</v>
      </c>
    </row>
    <row r="19" spans="2:6" ht="12.75">
      <c r="B19" s="16" t="s">
        <v>17</v>
      </c>
      <c r="C19" s="17">
        <f>C20*(2/5)</f>
        <v>0.0696</v>
      </c>
      <c r="D19" s="19">
        <f>D18*C19</f>
        <v>3977.4311999999995</v>
      </c>
      <c r="E19" s="16"/>
      <c r="F19" s="16"/>
    </row>
    <row r="20" spans="2:6" ht="12.75">
      <c r="B20" s="16" t="s">
        <v>16</v>
      </c>
      <c r="C20" s="17">
        <v>0.174</v>
      </c>
      <c r="D20" s="19">
        <f>D18*C20</f>
        <v>9943.578</v>
      </c>
      <c r="E20" s="16" t="s">
        <v>79</v>
      </c>
      <c r="F20" s="16" t="str">
        <f>F18</f>
        <v>População dos domicílios, por idade, residência e sexo</v>
      </c>
    </row>
    <row r="21" spans="2:6" ht="12.75">
      <c r="B21" s="16" t="s">
        <v>37</v>
      </c>
      <c r="C21" s="20"/>
      <c r="D21" s="25">
        <v>4.9</v>
      </c>
      <c r="E21" s="16" t="s">
        <v>81</v>
      </c>
      <c r="F21" s="16" t="s">
        <v>80</v>
      </c>
    </row>
    <row r="22" spans="2:6" ht="12.75">
      <c r="B22" s="16" t="s">
        <v>41</v>
      </c>
      <c r="C22" s="17">
        <f>D19/D18</f>
        <v>0.0696</v>
      </c>
      <c r="D22" s="19">
        <f>D18*C22</f>
        <v>3977.4311999999995</v>
      </c>
      <c r="E22" s="16"/>
      <c r="F22" s="16"/>
    </row>
    <row r="23" spans="2:6" ht="12.75">
      <c r="B23" s="16" t="s">
        <v>40</v>
      </c>
      <c r="C23" s="17">
        <f>D20/D18</f>
        <v>0.174</v>
      </c>
      <c r="D23" s="19">
        <f>D18*C23</f>
        <v>9943.578</v>
      </c>
      <c r="E23" s="16"/>
      <c r="F23" s="16"/>
    </row>
    <row r="24" spans="2:6" ht="12.75">
      <c r="B24" s="16" t="s">
        <v>38</v>
      </c>
      <c r="C24" s="17">
        <f>D24/D18</f>
        <v>0.12562339230405795</v>
      </c>
      <c r="D24" s="24">
        <v>7179</v>
      </c>
      <c r="E24" s="16" t="s">
        <v>83</v>
      </c>
      <c r="F24" s="16" t="s">
        <v>82</v>
      </c>
    </row>
    <row r="25" spans="2:6" ht="12.75">
      <c r="B25" s="16" t="s">
        <v>43</v>
      </c>
      <c r="C25" s="17">
        <f>D25/D18</f>
        <v>0.0837489282027053</v>
      </c>
      <c r="D25" s="19">
        <f>D24*(2/3)</f>
        <v>4786</v>
      </c>
      <c r="E25" s="16"/>
      <c r="F25" s="16"/>
    </row>
    <row r="26" spans="2:6" ht="12.75">
      <c r="B26" s="11" t="s">
        <v>39</v>
      </c>
      <c r="C26" s="21"/>
      <c r="D26" s="23">
        <f>D20/D24</f>
        <v>1.3850923526953614</v>
      </c>
      <c r="E26" s="16"/>
      <c r="F26" s="16"/>
    </row>
    <row r="27" spans="2:6" ht="12.75">
      <c r="B27" s="11" t="s">
        <v>42</v>
      </c>
      <c r="C27" s="20"/>
      <c r="D27" s="23">
        <f>D19/D25</f>
        <v>0.8310554116172167</v>
      </c>
      <c r="E27" s="16"/>
      <c r="F27" s="16"/>
    </row>
    <row r="28" spans="2:6" ht="12.75">
      <c r="B28" s="18" t="str">
        <f>B14</f>
        <v>% of women who gave birth less than 24 months since preceding birth</v>
      </c>
      <c r="C28" s="26">
        <v>0.164</v>
      </c>
      <c r="D28" s="22"/>
      <c r="E28" s="16" t="s">
        <v>96</v>
      </c>
      <c r="F28" s="16" t="s">
        <v>76</v>
      </c>
    </row>
    <row r="29" spans="2:6" ht="12.75">
      <c r="B29" s="18" t="s">
        <v>99</v>
      </c>
      <c r="C29" s="33">
        <v>0.77</v>
      </c>
      <c r="D29" s="22"/>
      <c r="E29" s="16" t="s">
        <v>96</v>
      </c>
      <c r="F29" s="16" t="s">
        <v>76</v>
      </c>
    </row>
    <row r="31" spans="2:6" ht="12.75">
      <c r="B31" s="11" t="s">
        <v>50</v>
      </c>
      <c r="C31" s="11" t="s">
        <v>61</v>
      </c>
      <c r="D31" s="11" t="s">
        <v>62</v>
      </c>
      <c r="E31" s="11" t="s">
        <v>75</v>
      </c>
      <c r="F31" s="11" t="s">
        <v>60</v>
      </c>
    </row>
    <row r="32" spans="2:6" ht="12.75">
      <c r="B32" s="16" t="s">
        <v>44</v>
      </c>
      <c r="C32" s="20"/>
      <c r="D32" s="24">
        <v>47228</v>
      </c>
      <c r="E32" s="16" t="s">
        <v>51</v>
      </c>
      <c r="F32" s="28" t="s">
        <v>89</v>
      </c>
    </row>
    <row r="33" spans="2:6" ht="12.75">
      <c r="B33" s="16" t="s">
        <v>17</v>
      </c>
      <c r="C33" s="17">
        <f>C34*(2/5)</f>
        <v>0.0752</v>
      </c>
      <c r="D33" s="19">
        <f>D32*C33</f>
        <v>3551.5456</v>
      </c>
      <c r="E33" s="16" t="s">
        <v>48</v>
      </c>
      <c r="F33" s="16"/>
    </row>
    <row r="34" spans="2:6" ht="12.75">
      <c r="B34" s="16" t="s">
        <v>16</v>
      </c>
      <c r="C34" s="17">
        <v>0.188</v>
      </c>
      <c r="D34" s="19">
        <f>D32*C34</f>
        <v>8878.864</v>
      </c>
      <c r="E34" s="16" t="s">
        <v>52</v>
      </c>
      <c r="F34" s="28" t="s">
        <v>89</v>
      </c>
    </row>
    <row r="35" spans="2:6" ht="12.75">
      <c r="B35" s="16" t="s">
        <v>37</v>
      </c>
      <c r="C35" s="20"/>
      <c r="D35" s="25">
        <v>5.4</v>
      </c>
      <c r="E35" s="16" t="s">
        <v>53</v>
      </c>
      <c r="F35" s="16" t="s">
        <v>90</v>
      </c>
    </row>
    <row r="36" spans="2:6" ht="12.75">
      <c r="B36" s="16" t="s">
        <v>41</v>
      </c>
      <c r="C36" s="17">
        <f>D33/D32</f>
        <v>0.0752</v>
      </c>
      <c r="D36" s="19">
        <f>D32*C36</f>
        <v>3551.5456</v>
      </c>
      <c r="E36" s="16" t="s">
        <v>48</v>
      </c>
      <c r="F36" s="16"/>
    </row>
    <row r="37" spans="2:6" ht="12.75">
      <c r="B37" s="16" t="s">
        <v>40</v>
      </c>
      <c r="C37" s="17">
        <f>D34/D32</f>
        <v>0.188</v>
      </c>
      <c r="D37" s="19">
        <f>D32*C37</f>
        <v>8878.864</v>
      </c>
      <c r="E37" s="16" t="s">
        <v>48</v>
      </c>
      <c r="F37" s="16"/>
    </row>
    <row r="38" spans="2:6" ht="12.75">
      <c r="B38" s="16" t="s">
        <v>38</v>
      </c>
      <c r="C38" s="17">
        <f>D38/D32</f>
        <v>0.11588464470229524</v>
      </c>
      <c r="D38" s="24">
        <v>5473</v>
      </c>
      <c r="E38" s="16" t="s">
        <v>88</v>
      </c>
      <c r="F38" s="16" t="s">
        <v>87</v>
      </c>
    </row>
    <row r="39" spans="2:6" ht="12.75">
      <c r="B39" s="16" t="s">
        <v>43</v>
      </c>
      <c r="C39" s="17">
        <f>D39/D32</f>
        <v>0.07725642980153016</v>
      </c>
      <c r="D39" s="19">
        <f>D38*(2/3)</f>
        <v>3648.6666666666665</v>
      </c>
      <c r="E39" s="16"/>
      <c r="F39" s="16"/>
    </row>
    <row r="40" spans="2:6" ht="12.75">
      <c r="B40" s="11" t="s">
        <v>39</v>
      </c>
      <c r="C40" s="21"/>
      <c r="D40" s="23">
        <f>D34/D38</f>
        <v>1.622302941713868</v>
      </c>
      <c r="E40" s="16"/>
      <c r="F40" s="16"/>
    </row>
    <row r="41" spans="2:6" ht="12.75">
      <c r="B41" s="11" t="s">
        <v>42</v>
      </c>
      <c r="C41" s="20"/>
      <c r="D41" s="23">
        <f>D33/D36</f>
        <v>1</v>
      </c>
      <c r="E41" s="16"/>
      <c r="F41" s="16"/>
    </row>
    <row r="42" spans="2:6" ht="12.75">
      <c r="B42" s="18" t="str">
        <f>B28</f>
        <v>% of women who gave birth less than 24 months since preceding birth</v>
      </c>
      <c r="C42" s="26">
        <v>0.26</v>
      </c>
      <c r="D42" s="22"/>
      <c r="E42" s="16" t="s">
        <v>85</v>
      </c>
      <c r="F42" s="16" t="s">
        <v>84</v>
      </c>
    </row>
    <row r="43" spans="2:6" ht="12.75">
      <c r="B43" s="18" t="str">
        <f>B29</f>
        <v>% of women who gave birth less than 48 months since preceding birth</v>
      </c>
      <c r="C43" s="26">
        <v>0.924</v>
      </c>
      <c r="D43" s="22"/>
      <c r="E43" s="16" t="s">
        <v>86</v>
      </c>
      <c r="F43" s="16" t="s">
        <v>84</v>
      </c>
    </row>
    <row r="44" spans="2:6" ht="12.75">
      <c r="B44" s="29"/>
      <c r="C44" s="30"/>
      <c r="D44" s="31"/>
      <c r="E44" s="32"/>
      <c r="F44" s="32"/>
    </row>
    <row r="45" spans="2:4" ht="12.75">
      <c r="B45" s="131" t="s">
        <v>54</v>
      </c>
      <c r="C45" s="132"/>
      <c r="D45" s="11"/>
    </row>
    <row r="46" spans="2:4" ht="12.75">
      <c r="B46" s="131" t="s">
        <v>39</v>
      </c>
      <c r="C46" s="132"/>
      <c r="D46" s="23">
        <f>SUM(D40+D26+D12)/3</f>
        <v>1.4893885049152977</v>
      </c>
    </row>
    <row r="47" spans="2:4" ht="12.75">
      <c r="B47" s="131" t="s">
        <v>42</v>
      </c>
      <c r="C47" s="132"/>
      <c r="D47" s="23">
        <f>SUM(D41+D27+D13)/3</f>
        <v>0.9505818298748689</v>
      </c>
    </row>
    <row r="48" ht="12.75">
      <c r="D48" s="10"/>
    </row>
    <row r="49" spans="2:4" ht="12.75">
      <c r="B49" s="131" t="s">
        <v>57</v>
      </c>
      <c r="C49" s="132"/>
      <c r="D49" s="11"/>
    </row>
    <row r="50" spans="2:4" ht="12.75">
      <c r="B50" s="131" t="s">
        <v>39</v>
      </c>
      <c r="C50" s="132"/>
      <c r="D50" s="23">
        <f>D40</f>
        <v>1.622302941713868</v>
      </c>
    </row>
    <row r="51" spans="2:4" ht="12.75">
      <c r="B51" s="131" t="s">
        <v>42</v>
      </c>
      <c r="C51" s="132"/>
      <c r="D51" s="23">
        <f>D13</f>
        <v>1.0206900780073902</v>
      </c>
    </row>
    <row r="52" ht="12.75">
      <c r="D52" s="10"/>
    </row>
    <row r="53" spans="2:4" ht="12.75">
      <c r="B53" s="128" t="s">
        <v>77</v>
      </c>
      <c r="C53" s="129"/>
      <c r="D53" s="27">
        <f>(C42+C28+C14)/3</f>
        <v>0.21233333333333335</v>
      </c>
    </row>
    <row r="54" spans="2:4" ht="12.75">
      <c r="B54" s="128" t="s">
        <v>97</v>
      </c>
      <c r="C54" s="129"/>
      <c r="D54" s="27">
        <f>(C43+C15)/2</f>
        <v>0.917</v>
      </c>
    </row>
    <row r="56" ht="12.75">
      <c r="B56" t="s">
        <v>124</v>
      </c>
    </row>
  </sheetData>
  <sheetProtection password="CF13" sheet="1" objects="1" scenarios="1"/>
  <mergeCells count="9">
    <mergeCell ref="B54:C54"/>
    <mergeCell ref="B2:F2"/>
    <mergeCell ref="B53:C53"/>
    <mergeCell ref="B46:C46"/>
    <mergeCell ref="B45:C45"/>
    <mergeCell ref="B47:C47"/>
    <mergeCell ref="B49:C49"/>
    <mergeCell ref="B50:C50"/>
    <mergeCell ref="B51:C51"/>
  </mergeCells>
  <printOptions/>
  <pageMargins left="0.75" right="0.75" top="1" bottom="1" header="0.5" footer="0.5"/>
  <pageSetup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cwetzel</dc:creator>
  <cp:keywords/>
  <dc:description/>
  <cp:lastModifiedBy>jwhelan</cp:lastModifiedBy>
  <cp:lastPrinted>2010-11-03T21:34:44Z</cp:lastPrinted>
  <dcterms:created xsi:type="dcterms:W3CDTF">2010-10-27T14:16:07Z</dcterms:created>
  <dcterms:modified xsi:type="dcterms:W3CDTF">2012-03-21T16:39:09Z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